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88" firstSheet="1" activeTab="7"/>
  </bookViews>
  <sheets>
    <sheet name="La Campiña" sheetId="1" r:id="rId1"/>
    <sheet name="Spress" sheetId="2" r:id="rId2"/>
    <sheet name="Nutrix" sheetId="3" r:id="rId3"/>
    <sheet name="La Carolina" sheetId="4" r:id="rId4"/>
    <sheet name="El Country" sheetId="5" r:id="rId5"/>
    <sheet name="Pulido" sheetId="6" r:id="rId6"/>
    <sheet name="Diseral" sheetId="7" r:id="rId7"/>
    <sheet name="Aerodelicias" sheetId="8" r:id="rId8"/>
    <sheet name="Servicial" sheetId="9" r:id="rId9"/>
    <sheet name="K Residual" sheetId="10" r:id="rId10"/>
  </sheets>
  <definedNames>
    <definedName name="_xlnm.Print_Area" localSheetId="7">'Aerodelicias'!$A$1:$K$47</definedName>
    <definedName name="_xlnm.Print_Area" localSheetId="6">'Diseral'!$A$1:$K$47</definedName>
    <definedName name="_xlnm.Print_Area" localSheetId="4">'El Country'!$A$1:$K$47</definedName>
    <definedName name="_xlnm.Print_Area" localSheetId="9">'K Residual'!$A$1:$L$22</definedName>
    <definedName name="_xlnm.Print_Area" localSheetId="0">'La Campiña'!$A$1:$K$47</definedName>
    <definedName name="_xlnm.Print_Area" localSheetId="3">'La Carolina'!$A$1:$K$47</definedName>
    <definedName name="_xlnm.Print_Area" localSheetId="2">'Nutrix'!$A$1:$K$47</definedName>
    <definedName name="_xlnm.Print_Area" localSheetId="5">'Pulido'!$A$1:$K$47</definedName>
    <definedName name="_xlnm.Print_Area" localSheetId="1">'Spress'!$A$1:$K$47</definedName>
  </definedNames>
  <calcPr fullCalcOnLoad="1"/>
</workbook>
</file>

<file path=xl/sharedStrings.xml><?xml version="1.0" encoding="utf-8"?>
<sst xmlns="http://schemas.openxmlformats.org/spreadsheetml/2006/main" count="706" uniqueCount="134">
  <si>
    <t>NOMBRE:</t>
  </si>
  <si>
    <t>CC o NIT.</t>
  </si>
  <si>
    <t>MATRICULA MERCANTIL No.  491535</t>
  </si>
  <si>
    <t>ACTIVIDAD - PROVEEDOR (3)</t>
  </si>
  <si>
    <t>LA CAMPÌÑA S.A.</t>
  </si>
  <si>
    <t>K= (Co) * [ 1+( E + Cf ) ]</t>
  </si>
  <si>
    <t>FACTORES:</t>
  </si>
  <si>
    <t>K= Capacidad Màxima de Contrataciòn</t>
  </si>
  <si>
    <t>E= Experiencia</t>
  </si>
  <si>
    <t>Co= Capacidad de Organizaciòn</t>
  </si>
  <si>
    <t>Cf= Capacidad Financiera</t>
  </si>
  <si>
    <r>
      <t xml:space="preserve">1. </t>
    </r>
    <r>
      <rPr>
        <b/>
        <u val="single"/>
        <sz val="8"/>
        <rFont val="Arial"/>
        <family val="2"/>
      </rPr>
      <t>PATRIMONIO</t>
    </r>
  </si>
  <si>
    <t>PATRIMONIO</t>
  </si>
  <si>
    <r>
      <t xml:space="preserve">Salario minimo mensual año </t>
    </r>
    <r>
      <rPr>
        <b/>
        <u val="single"/>
        <sz val="8"/>
        <rFont val="Arial"/>
        <family val="2"/>
      </rPr>
      <t>2003</t>
    </r>
  </si>
  <si>
    <r>
      <t xml:space="preserve">2. </t>
    </r>
    <r>
      <rPr>
        <b/>
        <u val="single"/>
        <sz val="8"/>
        <rFont val="Arial"/>
        <family val="2"/>
      </rPr>
      <t>LIQUIDEZ</t>
    </r>
  </si>
  <si>
    <t>ACTIVO CORRIENTE</t>
  </si>
  <si>
    <t>PASIVO CORRIENTE</t>
  </si>
  <si>
    <r>
      <t xml:space="preserve">3. </t>
    </r>
    <r>
      <rPr>
        <b/>
        <u val="single"/>
        <sz val="8"/>
        <rFont val="Arial"/>
        <family val="2"/>
      </rPr>
      <t>ENDEUDAMIENTO</t>
    </r>
  </si>
  <si>
    <t>PASIVO TOTAL</t>
  </si>
  <si>
    <t>*100</t>
  </si>
  <si>
    <t>ACTIVO TOTAL</t>
  </si>
  <si>
    <t>BALANCE</t>
  </si>
  <si>
    <t>RENTA</t>
  </si>
  <si>
    <t>AUDITORIA</t>
  </si>
  <si>
    <t>Se puede tomar para la comparaciòn los valores del ùltimo Balance Comercial  o la ùltima declaraciòn de Renta ( Para efectos de actualizaciòn se debe tomar el ùltimo balance comercial)</t>
  </si>
  <si>
    <t>N/A</t>
  </si>
  <si>
    <t>CAM. COMERCIO</t>
  </si>
  <si>
    <t>TOTAL AÑOS</t>
  </si>
  <si>
    <t>TOTAL PUNTOS DE EXPERIENCIA</t>
  </si>
  <si>
    <t>53.6</t>
  </si>
  <si>
    <t>VARIABLES</t>
  </si>
  <si>
    <t>RESULTADOS</t>
  </si>
  <si>
    <t>TOTAL CAPACIDAD FINANCIERA (Cf) = (1) + (2) + (3)  =</t>
  </si>
  <si>
    <t>l. EXPERIENCIA (E) (Tiempo durante el cual ha sido proveedor)</t>
  </si>
  <si>
    <t>PUNTOS segùn Decr. 92 de 1998 Min. Des. Economico</t>
  </si>
  <si>
    <t>No.</t>
  </si>
  <si>
    <t>AÑO
FISCAL</t>
  </si>
  <si>
    <t>SALARIO
MINIMO
MENSUAL</t>
  </si>
  <si>
    <t>TOTAL SMMLV
AÑO</t>
  </si>
  <si>
    <t>DECLARACION</t>
  </si>
  <si>
    <t>CAM. COMER.</t>
  </si>
  <si>
    <t>INGRESOS BRUTOS
OPERACIONALES</t>
  </si>
  <si>
    <t xml:space="preserve">AÑO FISCAL </t>
  </si>
  <si>
    <t>TOTAL SMMLV - AÑO</t>
  </si>
  <si>
    <t>TOTAL DOS MEJORES AÑOS</t>
  </si>
  <si>
    <t>TOTAL CAPACIDAD DE ORGANIZACIÓN</t>
  </si>
  <si>
    <t>(Co) =</t>
  </si>
  <si>
    <t>TOTAL DOS MEJORES AÑOS/2</t>
  </si>
  <si>
    <t>=</t>
  </si>
  <si>
    <t>V. CAPACIDAD MAXIMA DE CONTRATACION (K)</t>
  </si>
  <si>
    <t>IV. PROMEDIO ARITMETICO - DOS MEJORES AÑOS DE LOS 5 ANTERIORES - EN SMMLV. ( Anexar Declaraciòn de Renta de estos dos años gravables)</t>
  </si>
  <si>
    <t xml:space="preserve">K = </t>
  </si>
  <si>
    <t>*1+[(100+180)]/1000</t>
  </si>
  <si>
    <t>Capacidad màxima de contrataciòn(REAL) Vs. Capac. Maxima de Contratac. - RUP</t>
  </si>
  <si>
    <t>X</t>
  </si>
  <si>
    <t>Expresado en SMMLV.</t>
  </si>
  <si>
    <t>Vs.</t>
  </si>
  <si>
    <t>Las afirmaciones contenidas en este anexo, corresponden a la informaciòn financiera reportada a la Camara de Comercio, de acuerdo con los formularios de renovaciòn de Matricula Mercantil y Registro Unico Empresarial</t>
  </si>
  <si>
    <t>ALIMENTOS SPRESS LTDA</t>
  </si>
  <si>
    <t>830023946 - 2</t>
  </si>
  <si>
    <t>MATRICULA MERCANTIL No.  700.729</t>
  </si>
  <si>
    <t>INSCRIPCION REGISTRO DE PROPONENTES No. 12280</t>
  </si>
  <si>
    <t>III. CAPACIDAD DE ORGANIZACIÓN (Co) INGRESOS OPERACIONALES (Declaracion)</t>
  </si>
  <si>
    <t>*1+[(80+170)]/1000</t>
  </si>
  <si>
    <t>K =</t>
  </si>
  <si>
    <t>INDUSTRIA COMERCIAL DE ALIMENTOS NUTRIX LTDA</t>
  </si>
  <si>
    <t>860504410-0</t>
  </si>
  <si>
    <t>MATRICULA MERCANTIL No.  162466</t>
  </si>
  <si>
    <t>22.2</t>
  </si>
  <si>
    <t>EMPACADORA DE ALIMENTOS LA CAROLINA LTDA</t>
  </si>
  <si>
    <t>12.11</t>
  </si>
  <si>
    <t>NO REPORTO</t>
  </si>
  <si>
    <t>*1+[(100+170)]/1000</t>
  </si>
  <si>
    <t>*1+[(100+120)]/1000</t>
  </si>
  <si>
    <t>K=</t>
  </si>
  <si>
    <t>INDUSTRIA PANIFICADORA EL COUNTRY</t>
  </si>
  <si>
    <t>MATRICULA MERCANTIL No.  371359</t>
  </si>
  <si>
    <t>14.10</t>
  </si>
  <si>
    <t>*1+[(100+150)]/1000</t>
  </si>
  <si>
    <t>ll. CAPACIDAD FINANCIERA (Cf) (Balance)</t>
  </si>
  <si>
    <t xml:space="preserve">JAVIER IGNACIO PULIDO SOLANO </t>
  </si>
  <si>
    <t>MATRICULA MERCANTIL No.  00418965</t>
  </si>
  <si>
    <t>13.4</t>
  </si>
  <si>
    <t>*1+[(100+130)]/1000</t>
  </si>
  <si>
    <t>DISERAL LTDA</t>
  </si>
  <si>
    <t>MATRICULA MERCANTIL No.  936520</t>
  </si>
  <si>
    <t>4.8</t>
  </si>
  <si>
    <t>*1+[(60+100)]/1000</t>
  </si>
  <si>
    <t>AERODELICIAS LTDA.</t>
  </si>
  <si>
    <t>800157021-1</t>
  </si>
  <si>
    <r>
      <t>Fecha de constituciòn 10 de Febrero de 1992 Hasta</t>
    </r>
    <r>
      <rPr>
        <u val="single"/>
        <sz val="8"/>
        <rFont val="Arial"/>
        <family val="2"/>
      </rPr>
      <t xml:space="preserve"> 2003</t>
    </r>
  </si>
  <si>
    <t>SERVICIAL CIA. LTDA.</t>
  </si>
  <si>
    <t>830007430-7</t>
  </si>
  <si>
    <t>860001847 - 6</t>
  </si>
  <si>
    <t>800146127-6</t>
  </si>
  <si>
    <t>800064126-6</t>
  </si>
  <si>
    <t>830060286-7</t>
  </si>
  <si>
    <r>
      <t>Fecha de constituciòn 13 de Julio de 1995  Hasta</t>
    </r>
    <r>
      <rPr>
        <u val="single"/>
        <sz val="8"/>
        <rFont val="Arial"/>
        <family val="2"/>
      </rPr>
      <t xml:space="preserve"> 2003</t>
    </r>
  </si>
  <si>
    <r>
      <t>Fecha de constituciòn 31 de Julio de 1950 Hasta</t>
    </r>
    <r>
      <rPr>
        <u val="single"/>
        <sz val="8"/>
        <rFont val="Arial"/>
        <family val="2"/>
      </rPr>
      <t xml:space="preserve"> 2003</t>
    </r>
  </si>
  <si>
    <t>Fecha de constituciòn 11de Abril 1996 Hasta 2003</t>
  </si>
  <si>
    <t>Fecha de constituciòn 16 de Octubre de 1981 Hasta 2003</t>
  </si>
  <si>
    <t>Fecha de constituciòn 14 de Enero de 1991 Hasta 2003</t>
  </si>
  <si>
    <t>Fecha de constitución 17 de Febrero de 1989 Hasta 2003</t>
  </si>
  <si>
    <t>Fecha de constituciòn  13 de Agosto de 1990  Hasta 2003</t>
  </si>
  <si>
    <t>Fecha de constituciòn 7 de Abril de 1999 Hasta 2003</t>
  </si>
  <si>
    <t>MATRICULA MERCANTIL No.  658976</t>
  </si>
  <si>
    <t>*1+[(100+160)]/1000</t>
  </si>
  <si>
    <t>Contratos en ejecuciòn</t>
  </si>
  <si>
    <t>NOMBRE</t>
  </si>
  <si>
    <t>Capacidad Residual
Presentada</t>
  </si>
  <si>
    <t>Capacidad Residual
Auditorìa</t>
  </si>
  <si>
    <t xml:space="preserve">Capacidad Màxima de Contrataciòn         </t>
  </si>
  <si>
    <t>K AUDITORIA</t>
  </si>
  <si>
    <t>K R.U.P.</t>
  </si>
  <si>
    <t>LA CAMPIÑA S.A.</t>
  </si>
  <si>
    <t>NUTIX LTDA.</t>
  </si>
  <si>
    <t>ALIMENTOS SPRESS LTDA.</t>
  </si>
  <si>
    <t>UNION TEMPORAL ALIANZA</t>
  </si>
  <si>
    <t>LA CAROLINA</t>
  </si>
  <si>
    <t>EL COUNTRY</t>
  </si>
  <si>
    <t>UNION TEMPORAL ALICOL</t>
  </si>
  <si>
    <t>PULIDO SOLANO JAVIER</t>
  </si>
  <si>
    <t>DISERAL LTDA.</t>
  </si>
  <si>
    <t>UNION TEMPORAL PROGRESAR</t>
  </si>
  <si>
    <t xml:space="preserve">ANEXO 1 CAPACIDAD MAXIMA DE CONTRATACIÒN AÑO 2004 </t>
  </si>
  <si>
    <t>ANEXO 2 CAPACIDAD MAXIMA DE CONTRATACIÒN AÑO 2004</t>
  </si>
  <si>
    <t>ANEXO 3 CAPACIDAD MAXIMA DE CONTRATACIÒN AÑO 2004</t>
  </si>
  <si>
    <t>ANEXO 4 CAPACIDAD MAXIMA DE CONTRATACIÒN AÑO 2004</t>
  </si>
  <si>
    <t>ANEXO 5 CAPACIDAD MAXIMA DE CONTRATACIÒN AÑO 2004</t>
  </si>
  <si>
    <t>ANEXO 6 CAPACIDAD MAXIMA DE CONTRATACIÒN AÑO 2004</t>
  </si>
  <si>
    <t>ANEXO 7 CAPACIDAD MAXIMA DE CONTRATACIÒN AÑO 2004</t>
  </si>
  <si>
    <t>ANEXO 8 CAPACIDAD MAXIMA DE CONTRATACIÒN AÑO 2004</t>
  </si>
  <si>
    <t>ANEXO 9 CAPACIDAD MAXIMA DE CONTRATACIÒN AÑO 2004</t>
  </si>
  <si>
    <t>ANEXO 10 CAPACIDAD RESIDUAL AÑO 2004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</si>
</sst>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#,##0.0"/>
    <numFmt numFmtId="166" formatCode="0.0000"/>
    <numFmt numFmtId="167" formatCode="0.000"/>
    <numFmt numFmtId="168" formatCode="0.0"/>
  </numFmts>
  <fonts count="23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u val="single"/>
      <sz val="8"/>
      <name val="Arial"/>
      <family val="2"/>
    </font>
    <font>
      <u val="single"/>
      <sz val="9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medium"/>
      <top style="thick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thick"/>
    </border>
    <border>
      <left style="thin"/>
      <right style="medium"/>
      <top style="medium"/>
      <bottom style="thick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 style="medium"/>
      <right style="thick"/>
      <top style="medium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3" fontId="0" fillId="0" borderId="0" xfId="0" applyNumberFormat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Border="1" applyAlignment="1">
      <alignment horizontal="center"/>
    </xf>
    <xf numFmtId="3" fontId="8" fillId="0" borderId="7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6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3" fontId="3" fillId="0" borderId="8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0" fontId="0" fillId="0" borderId="8" xfId="0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8" xfId="0" applyNumberFormat="1" applyFont="1" applyBorder="1" applyAlignment="1">
      <alignment horizontal="center"/>
    </xf>
    <xf numFmtId="0" fontId="0" fillId="0" borderId="9" xfId="0" applyBorder="1" applyAlignment="1">
      <alignment/>
    </xf>
    <xf numFmtId="0" fontId="10" fillId="3" borderId="1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3" fontId="10" fillId="3" borderId="11" xfId="0" applyNumberFormat="1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3" fontId="10" fillId="3" borderId="13" xfId="0" applyNumberFormat="1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4" fontId="10" fillId="3" borderId="14" xfId="0" applyNumberFormat="1" applyFont="1" applyFill="1" applyBorder="1" applyAlignment="1">
      <alignment/>
    </xf>
    <xf numFmtId="4" fontId="10" fillId="3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 horizontal="center" wrapText="1"/>
    </xf>
    <xf numFmtId="3" fontId="12" fillId="3" borderId="11" xfId="0" applyNumberFormat="1" applyFont="1" applyFill="1" applyBorder="1" applyAlignment="1">
      <alignment/>
    </xf>
    <xf numFmtId="3" fontId="12" fillId="3" borderId="13" xfId="0" applyNumberFormat="1" applyFont="1" applyFill="1" applyBorder="1" applyAlignment="1">
      <alignment/>
    </xf>
    <xf numFmtId="3" fontId="12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1" fillId="0" borderId="17" xfId="0" applyFont="1" applyBorder="1" applyAlignment="1">
      <alignment/>
    </xf>
    <xf numFmtId="4" fontId="12" fillId="3" borderId="18" xfId="0" applyNumberFormat="1" applyFont="1" applyFill="1" applyBorder="1" applyAlignment="1">
      <alignment/>
    </xf>
    <xf numFmtId="4" fontId="12" fillId="3" borderId="19" xfId="0" applyNumberFormat="1" applyFont="1" applyFill="1" applyBorder="1" applyAlignment="1">
      <alignment/>
    </xf>
    <xf numFmtId="4" fontId="12" fillId="0" borderId="19" xfId="0" applyNumberFormat="1" applyFont="1" applyBorder="1" applyAlignment="1">
      <alignment/>
    </xf>
    <xf numFmtId="4" fontId="12" fillId="0" borderId="20" xfId="0" applyNumberFormat="1" applyFont="1" applyBorder="1" applyAlignment="1">
      <alignment/>
    </xf>
    <xf numFmtId="0" fontId="10" fillId="0" borderId="21" xfId="0" applyFont="1" applyBorder="1" applyAlignment="1">
      <alignment horizontal="center" wrapText="1"/>
    </xf>
    <xf numFmtId="0" fontId="13" fillId="0" borderId="5" xfId="0" applyFont="1" applyBorder="1" applyAlignment="1">
      <alignment/>
    </xf>
    <xf numFmtId="0" fontId="2" fillId="0" borderId="2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4" xfId="0" applyBorder="1" applyAlignment="1">
      <alignment/>
    </xf>
    <xf numFmtId="0" fontId="10" fillId="0" borderId="17" xfId="0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4" fontId="13" fillId="0" borderId="0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3" fontId="10" fillId="3" borderId="11" xfId="0" applyNumberFormat="1" applyFont="1" applyFill="1" applyBorder="1" applyAlignment="1">
      <alignment horizontal="right"/>
    </xf>
    <xf numFmtId="3" fontId="10" fillId="3" borderId="13" xfId="0" applyNumberFormat="1" applyFont="1" applyFill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16" fillId="0" borderId="7" xfId="0" applyNumberFormat="1" applyFont="1" applyBorder="1" applyAlignment="1">
      <alignment/>
    </xf>
    <xf numFmtId="4" fontId="16" fillId="0" borderId="8" xfId="0" applyNumberFormat="1" applyFont="1" applyBorder="1" applyAlignment="1">
      <alignment/>
    </xf>
    <xf numFmtId="0" fontId="16" fillId="0" borderId="8" xfId="0" applyFont="1" applyBorder="1" applyAlignment="1">
      <alignment/>
    </xf>
    <xf numFmtId="10" fontId="16" fillId="0" borderId="8" xfId="21" applyNumberFormat="1" applyFont="1" applyBorder="1" applyAlignment="1">
      <alignment/>
    </xf>
    <xf numFmtId="2" fontId="16" fillId="0" borderId="8" xfId="0" applyNumberFormat="1" applyFont="1" applyBorder="1" applyAlignment="1">
      <alignment/>
    </xf>
    <xf numFmtId="0" fontId="2" fillId="2" borderId="24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10" fillId="0" borderId="5" xfId="0" applyFont="1" applyBorder="1" applyAlignment="1">
      <alignment horizontal="center"/>
    </xf>
    <xf numFmtId="0" fontId="2" fillId="2" borderId="26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0" fontId="2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4" fontId="12" fillId="3" borderId="13" xfId="0" applyNumberFormat="1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2" fillId="0" borderId="2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0" fillId="0" borderId="34" xfId="0" applyFont="1" applyBorder="1" applyAlignment="1">
      <alignment horizontal="center" wrapText="1"/>
    </xf>
    <xf numFmtId="0" fontId="10" fillId="0" borderId="35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wrapText="1"/>
    </xf>
    <xf numFmtId="0" fontId="10" fillId="0" borderId="25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23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2" fillId="0" borderId="6" xfId="0" applyFont="1" applyFill="1" applyBorder="1" applyAlignment="1">
      <alignment horizontal="left" wrapText="1"/>
    </xf>
    <xf numFmtId="0" fontId="2" fillId="0" borderId="43" xfId="0" applyFont="1" applyFill="1" applyBorder="1" applyAlignment="1">
      <alignment horizontal="left" wrapText="1"/>
    </xf>
    <xf numFmtId="0" fontId="5" fillId="0" borderId="7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50" xfId="0" applyFont="1" applyBorder="1" applyAlignment="1">
      <alignment horizontal="left"/>
    </xf>
    <xf numFmtId="3" fontId="2" fillId="0" borderId="15" xfId="0" applyNumberFormat="1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2" fillId="0" borderId="52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" fontId="8" fillId="0" borderId="9" xfId="0" applyNumberFormat="1" applyFont="1" applyFill="1" applyBorder="1" applyAlignment="1">
      <alignment horizontal="center"/>
    </xf>
    <xf numFmtId="4" fontId="8" fillId="0" borderId="39" xfId="0" applyNumberFormat="1" applyFont="1" applyFill="1" applyBorder="1" applyAlignment="1">
      <alignment horizontal="center"/>
    </xf>
    <xf numFmtId="4" fontId="19" fillId="0" borderId="53" xfId="0" applyNumberFormat="1" applyFont="1" applyFill="1" applyBorder="1" applyAlignment="1">
      <alignment horizontal="center"/>
    </xf>
    <xf numFmtId="0" fontId="19" fillId="0" borderId="54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4" fontId="6" fillId="0" borderId="9" xfId="0" applyNumberFormat="1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4" fontId="19" fillId="0" borderId="53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center"/>
    </xf>
    <xf numFmtId="4" fontId="7" fillId="0" borderId="8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center"/>
    </xf>
    <xf numFmtId="4" fontId="19" fillId="0" borderId="8" xfId="0" applyNumberFormat="1" applyFont="1" applyFill="1" applyBorder="1" applyAlignment="1">
      <alignment horizontal="center"/>
    </xf>
    <xf numFmtId="4" fontId="19" fillId="0" borderId="38" xfId="0" applyNumberFormat="1" applyFont="1" applyFill="1" applyBorder="1" applyAlignment="1">
      <alignment horizontal="center"/>
    </xf>
    <xf numFmtId="4" fontId="8" fillId="0" borderId="8" xfId="0" applyNumberFormat="1" applyFont="1" applyFill="1" applyBorder="1" applyAlignment="1">
      <alignment horizontal="center"/>
    </xf>
    <xf numFmtId="4" fontId="8" fillId="0" borderId="38" xfId="0" applyNumberFormat="1" applyFont="1" applyFill="1" applyBorder="1" applyAlignment="1">
      <alignment horizontal="center"/>
    </xf>
    <xf numFmtId="4" fontId="19" fillId="0" borderId="9" xfId="0" applyNumberFormat="1" applyFont="1" applyFill="1" applyBorder="1" applyAlignment="1">
      <alignment horizontal="center"/>
    </xf>
    <xf numFmtId="4" fontId="19" fillId="0" borderId="39" xfId="0" applyNumberFormat="1" applyFont="1" applyFill="1" applyBorder="1" applyAlignment="1">
      <alignment horizontal="center"/>
    </xf>
    <xf numFmtId="4" fontId="7" fillId="0" borderId="9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4" fontId="19" fillId="0" borderId="9" xfId="0" applyNumberFormat="1" applyFont="1" applyBorder="1" applyAlignment="1">
      <alignment horizontal="center"/>
    </xf>
    <xf numFmtId="0" fontId="21" fillId="2" borderId="6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horizontal="center" wrapText="1"/>
    </xf>
    <xf numFmtId="0" fontId="21" fillId="2" borderId="6" xfId="0" applyFont="1" applyFill="1" applyBorder="1" applyAlignment="1">
      <alignment horizontal="center"/>
    </xf>
    <xf numFmtId="0" fontId="21" fillId="2" borderId="4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" fontId="8" fillId="0" borderId="8" xfId="0" applyNumberFormat="1" applyFont="1" applyBorder="1" applyAlignment="1">
      <alignment horizontal="center"/>
    </xf>
    <xf numFmtId="4" fontId="7" fillId="0" borderId="38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/>
    </xf>
    <xf numFmtId="0" fontId="20" fillId="3" borderId="55" xfId="0" applyFont="1" applyFill="1" applyBorder="1" applyAlignment="1">
      <alignment horizontal="center"/>
    </xf>
    <xf numFmtId="0" fontId="20" fillId="3" borderId="56" xfId="0" applyFont="1" applyFill="1" applyBorder="1" applyAlignment="1">
      <alignment horizontal="center"/>
    </xf>
    <xf numFmtId="0" fontId="20" fillId="3" borderId="57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895350"/>
          <a:ext cx="438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D16" sqref="D16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124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4</v>
      </c>
      <c r="D2" s="164"/>
      <c r="E2" s="164"/>
      <c r="F2" s="164"/>
      <c r="G2" s="164"/>
      <c r="H2" s="1"/>
      <c r="I2" s="2" t="s">
        <v>1</v>
      </c>
      <c r="J2" s="165" t="s">
        <v>93</v>
      </c>
      <c r="K2" s="166"/>
    </row>
    <row r="3" spans="1:11" ht="13.5" thickBot="1">
      <c r="A3" s="142" t="s">
        <v>2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98</v>
      </c>
      <c r="B10" s="140"/>
      <c r="C10" s="140"/>
      <c r="D10" s="140"/>
      <c r="E10" s="140"/>
      <c r="F10" s="140"/>
      <c r="G10" s="107" t="s">
        <v>29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4395934516</v>
      </c>
      <c r="F15" s="17" t="s">
        <v>25</v>
      </c>
      <c r="G15" s="16">
        <v>4395934516</v>
      </c>
      <c r="H15" s="18">
        <v>4395934516</v>
      </c>
      <c r="I15" s="75">
        <f>+H15/H16</f>
        <v>13240.76661445783</v>
      </c>
      <c r="J15" s="149">
        <v>80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4147644626</v>
      </c>
      <c r="F19" s="20" t="s">
        <v>25</v>
      </c>
      <c r="G19" s="22">
        <v>4147644626</v>
      </c>
      <c r="H19" s="23">
        <v>4147644626</v>
      </c>
      <c r="I19" s="76">
        <f>+H19/H20</f>
        <v>1.6562857798789046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2504184167</v>
      </c>
      <c r="F20" s="20" t="s">
        <v>25</v>
      </c>
      <c r="G20" s="22">
        <v>2504184167</v>
      </c>
      <c r="H20" s="23">
        <v>2504184167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4052926036</v>
      </c>
      <c r="F23" s="20" t="s">
        <v>25</v>
      </c>
      <c r="G23" s="22">
        <v>4052926036</v>
      </c>
      <c r="H23" s="23">
        <v>4052926036</v>
      </c>
      <c r="I23" s="78">
        <f>+H23/H24</f>
        <v>0.47970090298633206</v>
      </c>
      <c r="J23" s="129">
        <v>60</v>
      </c>
      <c r="K23" s="130"/>
    </row>
    <row r="24" spans="1:11" ht="12.75">
      <c r="A24" s="135" t="s">
        <v>20</v>
      </c>
      <c r="B24" s="107"/>
      <c r="C24" s="7"/>
      <c r="D24" s="64"/>
      <c r="E24" s="22">
        <v>8448860552</v>
      </c>
      <c r="F24" s="20" t="s">
        <v>25</v>
      </c>
      <c r="G24" s="22">
        <v>8448860552</v>
      </c>
      <c r="H24" s="23">
        <v>8448860552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180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16109298000</v>
      </c>
      <c r="D30" s="30">
        <v>15524499589</v>
      </c>
      <c r="E30" s="45">
        <f>+C30</f>
        <v>16109298000</v>
      </c>
      <c r="F30" s="30">
        <v>332000</v>
      </c>
      <c r="G30" s="37">
        <f>+C30/F30</f>
        <v>48521.98192771084</v>
      </c>
      <c r="H30" s="37">
        <f>+D30/F30</f>
        <v>46760.54093072289</v>
      </c>
      <c r="I30" s="53">
        <f>+C30/F30</f>
        <v>48521.98192771084</v>
      </c>
      <c r="J30" s="41"/>
      <c r="K30" s="68"/>
    </row>
    <row r="31" spans="1:11" ht="12.75">
      <c r="A31" s="31">
        <v>2</v>
      </c>
      <c r="B31" s="32">
        <v>2002</v>
      </c>
      <c r="C31" s="33">
        <v>8435805000</v>
      </c>
      <c r="D31" s="33">
        <v>9084185235</v>
      </c>
      <c r="E31" s="46">
        <f>+C31</f>
        <v>8435805000</v>
      </c>
      <c r="F31" s="33">
        <v>309000</v>
      </c>
      <c r="G31" s="38">
        <f>+C31/F31</f>
        <v>27300.339805825242</v>
      </c>
      <c r="H31" s="38">
        <f>+D31/F31</f>
        <v>29398.6577184466</v>
      </c>
      <c r="I31" s="54">
        <f>+C31/F31</f>
        <v>27300.339805825242</v>
      </c>
      <c r="J31" s="41"/>
      <c r="K31" s="68"/>
    </row>
    <row r="32" spans="1:11" ht="12.75">
      <c r="A32" s="34">
        <v>3</v>
      </c>
      <c r="B32" s="35">
        <v>2001</v>
      </c>
      <c r="C32" s="36">
        <v>5764249000</v>
      </c>
      <c r="D32" s="36">
        <v>6123973020</v>
      </c>
      <c r="E32" s="47">
        <f>+C32</f>
        <v>5764249000</v>
      </c>
      <c r="F32" s="36">
        <v>286000</v>
      </c>
      <c r="G32" s="39">
        <f>+C32/F32</f>
        <v>20154.716783216783</v>
      </c>
      <c r="H32" s="39">
        <f>+D32/F32</f>
        <v>21412.493076923078</v>
      </c>
      <c r="I32" s="55">
        <f>+C32/F32</f>
        <v>20154.716783216783</v>
      </c>
      <c r="J32" s="41"/>
      <c r="K32" s="68"/>
    </row>
    <row r="33" spans="1:11" ht="12.75">
      <c r="A33" s="34">
        <v>4</v>
      </c>
      <c r="B33" s="35">
        <v>2000</v>
      </c>
      <c r="C33" s="36">
        <v>6671266000</v>
      </c>
      <c r="D33" s="36">
        <v>6788326549</v>
      </c>
      <c r="E33" s="47">
        <f>+C33</f>
        <v>6671266000</v>
      </c>
      <c r="F33" s="36">
        <v>260100</v>
      </c>
      <c r="G33" s="39">
        <f>+C33/F33</f>
        <v>25648.85044213764</v>
      </c>
      <c r="H33" s="39">
        <f>+D33/F33</f>
        <v>26098.91022299116</v>
      </c>
      <c r="I33" s="55">
        <f>+C33/F33</f>
        <v>25648.85044213764</v>
      </c>
      <c r="J33" s="41"/>
      <c r="K33" s="68"/>
    </row>
    <row r="34" spans="1:11" ht="13.5" thickBot="1">
      <c r="A34" s="34">
        <v>5</v>
      </c>
      <c r="B34" s="35">
        <v>1999</v>
      </c>
      <c r="C34" s="36">
        <v>6943086000</v>
      </c>
      <c r="D34" s="36">
        <v>7248000325</v>
      </c>
      <c r="E34" s="47">
        <f>+C34</f>
        <v>6943086000</v>
      </c>
      <c r="F34" s="36">
        <v>236460</v>
      </c>
      <c r="G34" s="39">
        <f>+C34/F34</f>
        <v>29362.623699568638</v>
      </c>
      <c r="H34" s="39">
        <f>+D34/F34</f>
        <v>30652.120126025544</v>
      </c>
      <c r="I34" s="56">
        <f>+C34/F34</f>
        <v>29362.623699568638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48521.98192771084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1999</v>
      </c>
      <c r="C38" s="96"/>
      <c r="D38" s="97">
        <f>+I34</f>
        <v>29362.623699568638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77884.60562727948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38942.30281363974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38942.30281363974</v>
      </c>
      <c r="C43" s="106"/>
      <c r="D43" s="107" t="s">
        <v>52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38942.30281363974</v>
      </c>
      <c r="C45" s="106"/>
      <c r="D45" s="3" t="s">
        <v>54</v>
      </c>
      <c r="E45" s="2">
        <f>1+(100+180)/1000</f>
        <v>1.28</v>
      </c>
      <c r="F45" s="60" t="s">
        <v>48</v>
      </c>
      <c r="G45" s="69">
        <f>+B45*E45</f>
        <v>49846.14760145887</v>
      </c>
      <c r="H45" s="2"/>
      <c r="I45" s="2"/>
      <c r="J45" s="2" t="s">
        <v>64</v>
      </c>
      <c r="K45" s="70">
        <v>48689.78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18:D18"/>
    <mergeCell ref="G9:I9"/>
    <mergeCell ref="J9:K9"/>
    <mergeCell ref="J10:K10"/>
    <mergeCell ref="H13:I13"/>
    <mergeCell ref="A11:E11"/>
    <mergeCell ref="A7:C7"/>
    <mergeCell ref="D7:F7"/>
    <mergeCell ref="I7:K7"/>
    <mergeCell ref="D8:F8"/>
    <mergeCell ref="I8:K8"/>
    <mergeCell ref="J17:K17"/>
    <mergeCell ref="A9:F9"/>
    <mergeCell ref="J14:K14"/>
    <mergeCell ref="J15:K15"/>
    <mergeCell ref="J16:K16"/>
    <mergeCell ref="A15:C15"/>
    <mergeCell ref="A14:D14"/>
    <mergeCell ref="J18:K18"/>
    <mergeCell ref="J19:K19"/>
    <mergeCell ref="A24:B24"/>
    <mergeCell ref="A19:C19"/>
    <mergeCell ref="A20:C20"/>
    <mergeCell ref="A22:D22"/>
    <mergeCell ref="A23:B23"/>
    <mergeCell ref="J20:K20"/>
    <mergeCell ref="J21:K21"/>
    <mergeCell ref="J22:K22"/>
    <mergeCell ref="A16:C16"/>
    <mergeCell ref="A12:K12"/>
    <mergeCell ref="A10:F10"/>
    <mergeCell ref="G10:I10"/>
    <mergeCell ref="J23:K23"/>
    <mergeCell ref="J25:K25"/>
    <mergeCell ref="J24:K24"/>
    <mergeCell ref="J26:K26"/>
    <mergeCell ref="A27:K27"/>
    <mergeCell ref="D26:H26"/>
    <mergeCell ref="A28:A29"/>
    <mergeCell ref="B28:B29"/>
    <mergeCell ref="F28:F29"/>
    <mergeCell ref="J28:K28"/>
    <mergeCell ref="C28:E28"/>
    <mergeCell ref="G28:I28"/>
    <mergeCell ref="B43:C43"/>
    <mergeCell ref="D43:E43"/>
    <mergeCell ref="F43:K43"/>
    <mergeCell ref="A5:C5"/>
    <mergeCell ref="B38:C38"/>
    <mergeCell ref="D38:E38"/>
    <mergeCell ref="A39:C39"/>
    <mergeCell ref="D39:E39"/>
    <mergeCell ref="A35:K35"/>
    <mergeCell ref="B36:C36"/>
    <mergeCell ref="D36:E36"/>
    <mergeCell ref="B37:C37"/>
    <mergeCell ref="D37:E37"/>
    <mergeCell ref="A47:K47"/>
    <mergeCell ref="A40:D40"/>
    <mergeCell ref="F40:H40"/>
    <mergeCell ref="A41:K41"/>
    <mergeCell ref="F46:H46"/>
    <mergeCell ref="J46:K46"/>
    <mergeCell ref="B45:C45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selection activeCell="A1" sqref="A1:L22"/>
    </sheetView>
  </sheetViews>
  <sheetFormatPr defaultColWidth="11.421875" defaultRowHeight="12.75"/>
  <cols>
    <col min="1" max="2" width="12.421875" style="0" customWidth="1"/>
    <col min="3" max="6" width="6.8515625" style="0" customWidth="1"/>
    <col min="7" max="7" width="12.7109375" style="0" customWidth="1"/>
    <col min="8" max="8" width="11.7109375" style="0" customWidth="1"/>
    <col min="11" max="12" width="11.421875" style="92" customWidth="1"/>
  </cols>
  <sheetData>
    <row r="1" spans="1:12" ht="19.5" thickBot="1" thickTop="1">
      <c r="A1" s="218" t="s">
        <v>133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20"/>
    </row>
    <row r="2" spans="1:12" ht="30" customHeight="1" thickBot="1">
      <c r="A2" s="216" t="s">
        <v>108</v>
      </c>
      <c r="B2" s="217"/>
      <c r="C2" s="198" t="s">
        <v>111</v>
      </c>
      <c r="D2" s="198"/>
      <c r="E2" s="198"/>
      <c r="F2" s="198"/>
      <c r="G2" s="199" t="s">
        <v>107</v>
      </c>
      <c r="H2" s="199"/>
      <c r="I2" s="200" t="s">
        <v>109</v>
      </c>
      <c r="J2" s="201"/>
      <c r="K2" s="200" t="s">
        <v>110</v>
      </c>
      <c r="L2" s="202"/>
    </row>
    <row r="3" spans="1:12" ht="13.5" thickBot="1">
      <c r="A3" s="225"/>
      <c r="B3" s="226"/>
      <c r="C3" s="204" t="s">
        <v>113</v>
      </c>
      <c r="D3" s="204"/>
      <c r="E3" s="203" t="s">
        <v>112</v>
      </c>
      <c r="F3" s="203"/>
      <c r="G3" s="223"/>
      <c r="H3" s="223"/>
      <c r="I3" s="223"/>
      <c r="J3" s="223"/>
      <c r="K3" s="223"/>
      <c r="L3" s="224"/>
    </row>
    <row r="4" spans="1:12" ht="12.75">
      <c r="A4" s="185"/>
      <c r="B4" s="186"/>
      <c r="C4" s="211"/>
      <c r="D4" s="212"/>
      <c r="E4" s="211"/>
      <c r="F4" s="212"/>
      <c r="G4" s="213"/>
      <c r="H4" s="213"/>
      <c r="I4" s="213"/>
      <c r="J4" s="213"/>
      <c r="K4" s="214"/>
      <c r="L4" s="215"/>
    </row>
    <row r="5" spans="1:12" s="88" customFormat="1" ht="13.5" thickBot="1">
      <c r="A5" s="209" t="s">
        <v>114</v>
      </c>
      <c r="B5" s="210"/>
      <c r="C5" s="195">
        <v>48689.78</v>
      </c>
      <c r="D5" s="195"/>
      <c r="E5" s="197">
        <v>49846.14760145887</v>
      </c>
      <c r="F5" s="197"/>
      <c r="G5" s="195">
        <v>2741.13</v>
      </c>
      <c r="H5" s="195"/>
      <c r="I5" s="195">
        <f>+C5-G5</f>
        <v>45948.65</v>
      </c>
      <c r="J5" s="195"/>
      <c r="K5" s="193">
        <f>+E5-G5</f>
        <v>47105.01760145887</v>
      </c>
      <c r="L5" s="194"/>
    </row>
    <row r="6" spans="1:12" s="88" customFormat="1" ht="12.75">
      <c r="A6" s="185"/>
      <c r="B6" s="186"/>
      <c r="C6" s="182"/>
      <c r="D6" s="182"/>
      <c r="E6" s="188"/>
      <c r="F6" s="188"/>
      <c r="G6" s="182"/>
      <c r="H6" s="182"/>
      <c r="I6" s="182"/>
      <c r="J6" s="182"/>
      <c r="K6" s="189"/>
      <c r="L6" s="190"/>
    </row>
    <row r="7" spans="1:12" s="88" customFormat="1" ht="13.5" thickBot="1">
      <c r="A7" s="209" t="s">
        <v>115</v>
      </c>
      <c r="B7" s="210"/>
      <c r="C7" s="195">
        <v>35637.05</v>
      </c>
      <c r="D7" s="195"/>
      <c r="E7" s="197">
        <v>35184.6426270759</v>
      </c>
      <c r="F7" s="197"/>
      <c r="G7" s="195">
        <v>0</v>
      </c>
      <c r="H7" s="195"/>
      <c r="I7" s="195">
        <f>+C7-G7</f>
        <v>35637.05</v>
      </c>
      <c r="J7" s="195"/>
      <c r="K7" s="193">
        <f>+E7-G7</f>
        <v>35184.6426270759</v>
      </c>
      <c r="L7" s="194"/>
    </row>
    <row r="8" spans="1:12" s="88" customFormat="1" ht="12.75">
      <c r="A8" s="185"/>
      <c r="B8" s="186"/>
      <c r="C8" s="182"/>
      <c r="D8" s="182"/>
      <c r="E8" s="188"/>
      <c r="F8" s="188"/>
      <c r="G8" s="182"/>
      <c r="H8" s="182"/>
      <c r="I8" s="182"/>
      <c r="J8" s="182"/>
      <c r="K8" s="189"/>
      <c r="L8" s="190"/>
    </row>
    <row r="9" spans="1:12" s="88" customFormat="1" ht="13.5" thickBot="1">
      <c r="A9" s="209" t="s">
        <v>116</v>
      </c>
      <c r="B9" s="210"/>
      <c r="C9" s="195">
        <v>35286.88</v>
      </c>
      <c r="D9" s="195"/>
      <c r="E9" s="197">
        <v>24563.34612113503</v>
      </c>
      <c r="F9" s="197"/>
      <c r="G9" s="195">
        <v>2609.06</v>
      </c>
      <c r="H9" s="195"/>
      <c r="I9" s="195">
        <f>+C9-G9</f>
        <v>32677.819999999996</v>
      </c>
      <c r="J9" s="195"/>
      <c r="K9" s="193">
        <f>+E9-G9</f>
        <v>21954.28612113503</v>
      </c>
      <c r="L9" s="194"/>
    </row>
    <row r="10" spans="1:12" s="88" customFormat="1" ht="12.75">
      <c r="A10" s="185"/>
      <c r="B10" s="186"/>
      <c r="C10" s="182"/>
      <c r="D10" s="182"/>
      <c r="E10" s="188"/>
      <c r="F10" s="188"/>
      <c r="G10" s="182"/>
      <c r="H10" s="182"/>
      <c r="I10" s="182"/>
      <c r="J10" s="182"/>
      <c r="K10" s="189"/>
      <c r="L10" s="190"/>
    </row>
    <row r="11" spans="1:12" s="88" customFormat="1" ht="12.75">
      <c r="A11" s="185" t="s">
        <v>117</v>
      </c>
      <c r="B11" s="186"/>
      <c r="C11" s="182">
        <f>SUM(C12:D13)</f>
        <v>15073.29</v>
      </c>
      <c r="D11" s="182"/>
      <c r="E11" s="188">
        <f>SUM(E12:F13)</f>
        <v>15480.46773277576</v>
      </c>
      <c r="F11" s="188"/>
      <c r="G11" s="182">
        <f>SUM(G12:H13)</f>
        <v>2743.62</v>
      </c>
      <c r="H11" s="182"/>
      <c r="I11" s="182">
        <f>SUM(I12:J13)</f>
        <v>12329.670000000002</v>
      </c>
      <c r="J11" s="182"/>
      <c r="K11" s="189">
        <f>SUM(K12:L13)</f>
        <v>12736.84773277576</v>
      </c>
      <c r="L11" s="190"/>
    </row>
    <row r="12" spans="1:12" s="91" customFormat="1" ht="12.75">
      <c r="A12" s="205" t="s">
        <v>118</v>
      </c>
      <c r="B12" s="206"/>
      <c r="C12" s="196">
        <v>6553.75</v>
      </c>
      <c r="D12" s="196"/>
      <c r="E12" s="207">
        <v>6559.87521708192</v>
      </c>
      <c r="F12" s="207"/>
      <c r="G12" s="196">
        <v>1600.24</v>
      </c>
      <c r="H12" s="196"/>
      <c r="I12" s="196">
        <f>+C12-G12</f>
        <v>4953.51</v>
      </c>
      <c r="J12" s="196"/>
      <c r="K12" s="191">
        <f>+E12-G12</f>
        <v>4959.63521708192</v>
      </c>
      <c r="L12" s="192"/>
    </row>
    <row r="13" spans="1:12" s="91" customFormat="1" ht="13.5" thickBot="1">
      <c r="A13" s="183" t="s">
        <v>119</v>
      </c>
      <c r="B13" s="184"/>
      <c r="C13" s="178">
        <v>8519.54</v>
      </c>
      <c r="D13" s="178"/>
      <c r="E13" s="187">
        <v>8920.59251569384</v>
      </c>
      <c r="F13" s="187"/>
      <c r="G13" s="178">
        <v>1143.38</v>
      </c>
      <c r="H13" s="178"/>
      <c r="I13" s="178">
        <f>+C13-G13</f>
        <v>7376.160000000001</v>
      </c>
      <c r="J13" s="178"/>
      <c r="K13" s="172">
        <f>+E13-G13</f>
        <v>7777.212515693839</v>
      </c>
      <c r="L13" s="173"/>
    </row>
    <row r="14" spans="1:12" s="88" customFormat="1" ht="12.75">
      <c r="A14" s="185"/>
      <c r="B14" s="186"/>
      <c r="C14" s="182"/>
      <c r="D14" s="182"/>
      <c r="E14" s="188"/>
      <c r="F14" s="188"/>
      <c r="G14" s="182"/>
      <c r="H14" s="182"/>
      <c r="I14" s="182"/>
      <c r="J14" s="182"/>
      <c r="K14" s="189"/>
      <c r="L14" s="190"/>
    </row>
    <row r="15" spans="1:12" s="88" customFormat="1" ht="12.75">
      <c r="A15" s="185" t="s">
        <v>120</v>
      </c>
      <c r="B15" s="186"/>
      <c r="C15" s="182">
        <f>SUM(C16:D17)</f>
        <v>35963.87</v>
      </c>
      <c r="D15" s="182"/>
      <c r="E15" s="188">
        <f>SUM(E16:F17)</f>
        <v>18030.85856303857</v>
      </c>
      <c r="F15" s="188"/>
      <c r="G15" s="182">
        <f>SUM(G16:H17)</f>
        <v>19328.15</v>
      </c>
      <c r="H15" s="182"/>
      <c r="I15" s="182">
        <f>SUM(I16:J17)</f>
        <v>16635.719999999998</v>
      </c>
      <c r="J15" s="182"/>
      <c r="K15" s="189">
        <f>SUM(K16:L17)</f>
        <v>-1297.2914369614314</v>
      </c>
      <c r="L15" s="190"/>
    </row>
    <row r="16" spans="1:12" s="88" customFormat="1" ht="12.75">
      <c r="A16" s="205" t="s">
        <v>121</v>
      </c>
      <c r="B16" s="206"/>
      <c r="C16" s="196">
        <v>28308.57</v>
      </c>
      <c r="D16" s="196"/>
      <c r="E16" s="207">
        <v>14405.6800706223</v>
      </c>
      <c r="F16" s="207"/>
      <c r="G16" s="196">
        <v>19328.15</v>
      </c>
      <c r="H16" s="196"/>
      <c r="I16" s="196">
        <f>+C16-G16</f>
        <v>8980.419999999998</v>
      </c>
      <c r="J16" s="196"/>
      <c r="K16" s="191">
        <f>+E16-G16</f>
        <v>-4922.469929377701</v>
      </c>
      <c r="L16" s="192"/>
    </row>
    <row r="17" spans="1:12" s="91" customFormat="1" ht="13.5" thickBot="1">
      <c r="A17" s="183" t="s">
        <v>122</v>
      </c>
      <c r="B17" s="184"/>
      <c r="C17" s="178">
        <v>7655.3</v>
      </c>
      <c r="D17" s="178"/>
      <c r="E17" s="187">
        <v>3625.17849241627</v>
      </c>
      <c r="F17" s="187"/>
      <c r="G17" s="178">
        <v>0</v>
      </c>
      <c r="H17" s="178"/>
      <c r="I17" s="178">
        <f>+C17-G17</f>
        <v>7655.3</v>
      </c>
      <c r="J17" s="178"/>
      <c r="K17" s="172">
        <f>+E17-G17</f>
        <v>3625.17849241627</v>
      </c>
      <c r="L17" s="173"/>
    </row>
    <row r="18" spans="1:12" s="88" customFormat="1" ht="12.75">
      <c r="A18" s="185"/>
      <c r="B18" s="186"/>
      <c r="C18" s="182"/>
      <c r="D18" s="182"/>
      <c r="E18" s="188"/>
      <c r="F18" s="188"/>
      <c r="G18" s="182"/>
      <c r="H18" s="182"/>
      <c r="I18" s="182"/>
      <c r="J18" s="182"/>
      <c r="K18" s="189"/>
      <c r="L18" s="190"/>
    </row>
    <row r="19" spans="1:12" s="88" customFormat="1" ht="12.75">
      <c r="A19" s="185" t="s">
        <v>123</v>
      </c>
      <c r="B19" s="186"/>
      <c r="C19" s="182">
        <f>SUM(C20:D21)</f>
        <v>68160.69</v>
      </c>
      <c r="D19" s="182"/>
      <c r="E19" s="188">
        <f>SUM(E20:F21)</f>
        <v>63421.9604989293</v>
      </c>
      <c r="F19" s="188"/>
      <c r="G19" s="182">
        <f>SUM(G20:H21)</f>
        <v>7932.01</v>
      </c>
      <c r="H19" s="182"/>
      <c r="I19" s="182">
        <f>SUM(I20:J21)</f>
        <v>60228.68</v>
      </c>
      <c r="J19" s="182"/>
      <c r="K19" s="182">
        <f>SUM(K20:L21)</f>
        <v>55489.9504989293</v>
      </c>
      <c r="L19" s="208"/>
    </row>
    <row r="20" spans="1:12" s="91" customFormat="1" ht="12.75">
      <c r="A20" s="205" t="s">
        <v>88</v>
      </c>
      <c r="B20" s="206"/>
      <c r="C20" s="196">
        <v>40323.69</v>
      </c>
      <c r="D20" s="196"/>
      <c r="E20" s="207">
        <v>43444.0764738057</v>
      </c>
      <c r="F20" s="207"/>
      <c r="G20" s="196">
        <v>4071.68</v>
      </c>
      <c r="H20" s="196"/>
      <c r="I20" s="196">
        <f>+C20-G20</f>
        <v>36252.01</v>
      </c>
      <c r="J20" s="196"/>
      <c r="K20" s="191">
        <f>+E20-G20</f>
        <v>39372.3964738057</v>
      </c>
      <c r="L20" s="192"/>
    </row>
    <row r="21" spans="1:12" s="91" customFormat="1" ht="13.5" thickBot="1">
      <c r="A21" s="183" t="s">
        <v>91</v>
      </c>
      <c r="B21" s="184"/>
      <c r="C21" s="178">
        <v>27837</v>
      </c>
      <c r="D21" s="178"/>
      <c r="E21" s="187">
        <v>19977.8840251236</v>
      </c>
      <c r="F21" s="187"/>
      <c r="G21" s="178">
        <v>3860.33</v>
      </c>
      <c r="H21" s="178"/>
      <c r="I21" s="178">
        <f>+C21-G21</f>
        <v>23976.67</v>
      </c>
      <c r="J21" s="178"/>
      <c r="K21" s="172">
        <f>+E21-G21</f>
        <v>16117.5540251236</v>
      </c>
      <c r="L21" s="173"/>
    </row>
    <row r="22" spans="1:12" s="88" customFormat="1" ht="13.5" thickBot="1">
      <c r="A22" s="221"/>
      <c r="B22" s="222"/>
      <c r="C22" s="179"/>
      <c r="D22" s="179"/>
      <c r="E22" s="180"/>
      <c r="F22" s="180"/>
      <c r="G22" s="179"/>
      <c r="H22" s="179"/>
      <c r="I22" s="179"/>
      <c r="J22" s="179"/>
      <c r="K22" s="174"/>
      <c r="L22" s="175"/>
    </row>
    <row r="23" spans="1:12" s="88" customFormat="1" ht="13.5" thickTop="1">
      <c r="A23" s="82"/>
      <c r="B23" s="82"/>
      <c r="C23" s="171"/>
      <c r="D23" s="171"/>
      <c r="E23" s="181"/>
      <c r="F23" s="181"/>
      <c r="G23" s="171"/>
      <c r="H23" s="171"/>
      <c r="I23" s="171"/>
      <c r="J23" s="171"/>
      <c r="K23" s="176"/>
      <c r="L23" s="177"/>
    </row>
    <row r="24" spans="1:12" s="88" customFormat="1" ht="12.75">
      <c r="A24" s="82"/>
      <c r="B24" s="82"/>
      <c r="C24" s="171"/>
      <c r="D24" s="171"/>
      <c r="E24" s="84"/>
      <c r="F24" s="83"/>
      <c r="G24" s="84"/>
      <c r="H24" s="85"/>
      <c r="I24" s="171"/>
      <c r="J24" s="171"/>
      <c r="K24" s="176"/>
      <c r="L24" s="177"/>
    </row>
    <row r="25" spans="1:12" s="88" customFormat="1" ht="12.75">
      <c r="A25" s="87"/>
      <c r="B25" s="87"/>
      <c r="C25" s="87"/>
      <c r="D25" s="87"/>
      <c r="E25" s="87"/>
      <c r="F25" s="87"/>
      <c r="G25" s="87"/>
      <c r="H25" s="87"/>
      <c r="I25" s="87"/>
      <c r="J25" s="86"/>
      <c r="K25" s="93"/>
      <c r="L25" s="94"/>
    </row>
    <row r="26" spans="1:12" s="88" customFormat="1" ht="12.75">
      <c r="A26" s="87"/>
      <c r="B26" s="87"/>
      <c r="C26" s="87"/>
      <c r="D26" s="82"/>
      <c r="E26" s="82"/>
      <c r="F26" s="82"/>
      <c r="G26" s="82"/>
      <c r="H26" s="82"/>
      <c r="I26" s="87"/>
      <c r="J26" s="86"/>
      <c r="K26" s="93"/>
      <c r="L26" s="94"/>
    </row>
    <row r="27" spans="11:12" s="88" customFormat="1" ht="12.75">
      <c r="K27" s="94"/>
      <c r="L27" s="94"/>
    </row>
    <row r="28" spans="11:12" s="88" customFormat="1" ht="12.75">
      <c r="K28" s="94"/>
      <c r="L28" s="94"/>
    </row>
    <row r="29" spans="11:12" s="88" customFormat="1" ht="12.75">
      <c r="K29" s="94"/>
      <c r="L29" s="94"/>
    </row>
  </sheetData>
  <mergeCells count="134">
    <mergeCell ref="A22:B22"/>
    <mergeCell ref="C22:D22"/>
    <mergeCell ref="G22:H22"/>
    <mergeCell ref="G3:H3"/>
    <mergeCell ref="A3:B3"/>
    <mergeCell ref="I4:J4"/>
    <mergeCell ref="K4:L4"/>
    <mergeCell ref="A2:B2"/>
    <mergeCell ref="A1:L1"/>
    <mergeCell ref="I3:J3"/>
    <mergeCell ref="K3:L3"/>
    <mergeCell ref="G9:H9"/>
    <mergeCell ref="A4:B4"/>
    <mergeCell ref="A5:B5"/>
    <mergeCell ref="A6:B6"/>
    <mergeCell ref="A7:B7"/>
    <mergeCell ref="C4:D4"/>
    <mergeCell ref="E4:F4"/>
    <mergeCell ref="G4:H4"/>
    <mergeCell ref="A8:B8"/>
    <mergeCell ref="A9:B9"/>
    <mergeCell ref="C9:D9"/>
    <mergeCell ref="E9:F9"/>
    <mergeCell ref="I13:J13"/>
    <mergeCell ref="I14:J14"/>
    <mergeCell ref="K13:L13"/>
    <mergeCell ref="A10:B10"/>
    <mergeCell ref="A11:B11"/>
    <mergeCell ref="C10:D10"/>
    <mergeCell ref="C11:D11"/>
    <mergeCell ref="E10:F10"/>
    <mergeCell ref="E11:F11"/>
    <mergeCell ref="A21:B21"/>
    <mergeCell ref="A12:B12"/>
    <mergeCell ref="C12:D12"/>
    <mergeCell ref="E12:F12"/>
    <mergeCell ref="G17:H17"/>
    <mergeCell ref="G18:H18"/>
    <mergeCell ref="G19:H19"/>
    <mergeCell ref="I15:J15"/>
    <mergeCell ref="I16:J16"/>
    <mergeCell ref="I18:J18"/>
    <mergeCell ref="I19:J19"/>
    <mergeCell ref="K18:L18"/>
    <mergeCell ref="K19:L19"/>
    <mergeCell ref="K20:L20"/>
    <mergeCell ref="C21:D21"/>
    <mergeCell ref="E16:F16"/>
    <mergeCell ref="E17:F17"/>
    <mergeCell ref="E18:F18"/>
    <mergeCell ref="E19:F19"/>
    <mergeCell ref="E20:F20"/>
    <mergeCell ref="E21:F21"/>
    <mergeCell ref="G16:H16"/>
    <mergeCell ref="I17:J17"/>
    <mergeCell ref="C20:D20"/>
    <mergeCell ref="A19:B19"/>
    <mergeCell ref="A20:B20"/>
    <mergeCell ref="I20:J20"/>
    <mergeCell ref="G20:H20"/>
    <mergeCell ref="C18:D18"/>
    <mergeCell ref="C19:D19"/>
    <mergeCell ref="A16:B16"/>
    <mergeCell ref="A17:B17"/>
    <mergeCell ref="A18:B18"/>
    <mergeCell ref="E3:F3"/>
    <mergeCell ref="C3:D3"/>
    <mergeCell ref="C16:D16"/>
    <mergeCell ref="C17:D17"/>
    <mergeCell ref="C2:F2"/>
    <mergeCell ref="G2:H2"/>
    <mergeCell ref="I2:J2"/>
    <mergeCell ref="K2:L2"/>
    <mergeCell ref="C5:D5"/>
    <mergeCell ref="C6:D6"/>
    <mergeCell ref="C7:D7"/>
    <mergeCell ref="C8:D8"/>
    <mergeCell ref="G7:H7"/>
    <mergeCell ref="G8:H8"/>
    <mergeCell ref="E5:F5"/>
    <mergeCell ref="E6:F6"/>
    <mergeCell ref="E7:F7"/>
    <mergeCell ref="E8:F8"/>
    <mergeCell ref="G10:H10"/>
    <mergeCell ref="G11:H11"/>
    <mergeCell ref="G12:H12"/>
    <mergeCell ref="I5:J5"/>
    <mergeCell ref="I9:J9"/>
    <mergeCell ref="I10:J10"/>
    <mergeCell ref="I11:J11"/>
    <mergeCell ref="I12:J12"/>
    <mergeCell ref="G5:H5"/>
    <mergeCell ref="G6:H6"/>
    <mergeCell ref="K5:L5"/>
    <mergeCell ref="I6:J6"/>
    <mergeCell ref="I7:J7"/>
    <mergeCell ref="I8:J8"/>
    <mergeCell ref="K6:L6"/>
    <mergeCell ref="K7:L7"/>
    <mergeCell ref="K8:L8"/>
    <mergeCell ref="K16:L16"/>
    <mergeCell ref="K17:L17"/>
    <mergeCell ref="K9:L9"/>
    <mergeCell ref="K10:L10"/>
    <mergeCell ref="K11:L11"/>
    <mergeCell ref="K12:L12"/>
    <mergeCell ref="E14:F14"/>
    <mergeCell ref="E15:F15"/>
    <mergeCell ref="K14:L14"/>
    <mergeCell ref="K15:L15"/>
    <mergeCell ref="G13:H13"/>
    <mergeCell ref="G14:H14"/>
    <mergeCell ref="G15:H15"/>
    <mergeCell ref="A13:B13"/>
    <mergeCell ref="A14:B14"/>
    <mergeCell ref="A15:B15"/>
    <mergeCell ref="C13:D13"/>
    <mergeCell ref="C14:D14"/>
    <mergeCell ref="C15:D15"/>
    <mergeCell ref="E13:F13"/>
    <mergeCell ref="C23:D23"/>
    <mergeCell ref="C24:D24"/>
    <mergeCell ref="E22:F22"/>
    <mergeCell ref="E23:F23"/>
    <mergeCell ref="G23:H23"/>
    <mergeCell ref="I21:J21"/>
    <mergeCell ref="I22:J22"/>
    <mergeCell ref="I23:J23"/>
    <mergeCell ref="G21:H21"/>
    <mergeCell ref="I24:J24"/>
    <mergeCell ref="K21:L21"/>
    <mergeCell ref="K22:L22"/>
    <mergeCell ref="K23:L23"/>
    <mergeCell ref="K24:L24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:K47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125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58</v>
      </c>
      <c r="D2" s="164"/>
      <c r="E2" s="164"/>
      <c r="F2" s="164"/>
      <c r="G2" s="164"/>
      <c r="H2" s="1"/>
      <c r="I2" s="2" t="s">
        <v>1</v>
      </c>
      <c r="J2" s="165" t="s">
        <v>59</v>
      </c>
      <c r="K2" s="166"/>
    </row>
    <row r="3" spans="1:11" ht="13.5" thickBot="1">
      <c r="A3" s="169" t="s">
        <v>60</v>
      </c>
      <c r="B3" s="170"/>
      <c r="C3" s="170"/>
      <c r="D3" s="170"/>
      <c r="E3" s="170"/>
      <c r="F3" s="170"/>
      <c r="G3" s="107" t="s">
        <v>61</v>
      </c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99</v>
      </c>
      <c r="B10" s="140"/>
      <c r="C10" s="140"/>
      <c r="D10" s="140"/>
      <c r="E10" s="140"/>
      <c r="F10" s="140"/>
      <c r="G10" s="107">
        <v>7.8</v>
      </c>
      <c r="H10" s="107"/>
      <c r="I10" s="107"/>
      <c r="J10" s="155">
        <v>80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1327647924</v>
      </c>
      <c r="F15" s="17" t="s">
        <v>25</v>
      </c>
      <c r="G15" s="16">
        <f>+E15</f>
        <v>1327647924</v>
      </c>
      <c r="H15" s="18">
        <f>+G15</f>
        <v>1327647924</v>
      </c>
      <c r="I15" s="75">
        <f>+H15/H16</f>
        <v>3998.939530120482</v>
      </c>
      <c r="J15" s="149">
        <v>70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67"/>
      <c r="K16" s="168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1285470244</v>
      </c>
      <c r="F19" s="20" t="s">
        <v>25</v>
      </c>
      <c r="G19" s="22">
        <f>+E19</f>
        <v>1285470244</v>
      </c>
      <c r="H19" s="23">
        <f>+E19</f>
        <v>1285470244</v>
      </c>
      <c r="I19" s="76">
        <f>+H19/H20</f>
        <v>2.21443864402747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580494857</v>
      </c>
      <c r="F20" s="20" t="s">
        <v>25</v>
      </c>
      <c r="G20" s="22">
        <f>+E20</f>
        <v>580494857</v>
      </c>
      <c r="H20" s="23">
        <f>+E20</f>
        <v>580494857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962145967</v>
      </c>
      <c r="F23" s="20" t="s">
        <v>25</v>
      </c>
      <c r="G23" s="22">
        <f>+E23</f>
        <v>962145967</v>
      </c>
      <c r="H23" s="23">
        <f>+G23</f>
        <v>962145967</v>
      </c>
      <c r="I23" s="78">
        <f>+H23/H24</f>
        <v>0.42018889594460884</v>
      </c>
      <c r="J23" s="129">
        <v>60</v>
      </c>
      <c r="K23" s="130"/>
    </row>
    <row r="24" spans="1:11" ht="12.75">
      <c r="A24" s="135" t="s">
        <v>20</v>
      </c>
      <c r="B24" s="107"/>
      <c r="C24" s="7"/>
      <c r="D24" s="64"/>
      <c r="E24" s="22">
        <v>2289793891</v>
      </c>
      <c r="F24" s="20" t="s">
        <v>25</v>
      </c>
      <c r="G24" s="22">
        <f>+E24</f>
        <v>2289793891</v>
      </c>
      <c r="H24" s="23">
        <f>+G24</f>
        <v>2289793891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170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7112951000</v>
      </c>
      <c r="D30" s="30">
        <v>7112946253</v>
      </c>
      <c r="E30" s="45">
        <f>+C30</f>
        <v>7112951000</v>
      </c>
      <c r="F30" s="30">
        <v>332000</v>
      </c>
      <c r="G30" s="37">
        <f>+C30/F30</f>
        <v>21424.551204819276</v>
      </c>
      <c r="H30" s="37">
        <f>+D30/F30</f>
        <v>21424.536906626505</v>
      </c>
      <c r="I30" s="53">
        <f>+C30/F30</f>
        <v>21424.551204819276</v>
      </c>
      <c r="J30" s="41"/>
      <c r="K30" s="68"/>
    </row>
    <row r="31" spans="1:11" ht="12.75">
      <c r="A31" s="31">
        <v>2</v>
      </c>
      <c r="B31" s="32">
        <v>2002</v>
      </c>
      <c r="C31" s="33">
        <v>5523932000</v>
      </c>
      <c r="D31" s="33">
        <v>5523903791</v>
      </c>
      <c r="E31" s="46">
        <f>+C31</f>
        <v>5523932000</v>
      </c>
      <c r="F31" s="33">
        <v>309000</v>
      </c>
      <c r="G31" s="38">
        <f>+C31/F31</f>
        <v>17876.802588996765</v>
      </c>
      <c r="H31" s="38">
        <f>+D31/F31</f>
        <v>17876.71129773463</v>
      </c>
      <c r="I31" s="54">
        <f>+C31/F31</f>
        <v>17876.802588996765</v>
      </c>
      <c r="J31" s="41"/>
      <c r="K31" s="68"/>
    </row>
    <row r="32" spans="1:11" ht="12.75">
      <c r="A32" s="34">
        <v>3</v>
      </c>
      <c r="B32" s="35">
        <v>2001</v>
      </c>
      <c r="C32" s="36">
        <v>4568440000</v>
      </c>
      <c r="D32" s="36">
        <v>4436478889</v>
      </c>
      <c r="E32" s="47">
        <f>+C32</f>
        <v>4568440000</v>
      </c>
      <c r="F32" s="36">
        <v>286000</v>
      </c>
      <c r="G32" s="39">
        <f>+C32/F32</f>
        <v>15973.566433566433</v>
      </c>
      <c r="H32" s="39">
        <f>+D32/F32</f>
        <v>15512.163947552448</v>
      </c>
      <c r="I32" s="55">
        <f>+C32/F32</f>
        <v>15973.566433566433</v>
      </c>
      <c r="J32" s="41"/>
      <c r="K32" s="68"/>
    </row>
    <row r="33" spans="1:11" ht="12.75">
      <c r="A33" s="34">
        <v>4</v>
      </c>
      <c r="B33" s="35">
        <v>2000</v>
      </c>
      <c r="C33" s="36">
        <v>3315772000</v>
      </c>
      <c r="D33" s="36">
        <v>3315772036</v>
      </c>
      <c r="E33" s="47">
        <f>+C33</f>
        <v>3315772000</v>
      </c>
      <c r="F33" s="36">
        <v>260100</v>
      </c>
      <c r="G33" s="39">
        <f>+C33/F33</f>
        <v>12748.066128412149</v>
      </c>
      <c r="H33" s="39">
        <f>+D33/F33</f>
        <v>12748.066266820453</v>
      </c>
      <c r="I33" s="55">
        <f>+C33/F33</f>
        <v>12748.066128412149</v>
      </c>
      <c r="J33" s="41"/>
      <c r="K33" s="68"/>
    </row>
    <row r="34" spans="1:11" ht="13.5" thickBot="1">
      <c r="A34" s="34">
        <v>5</v>
      </c>
      <c r="B34" s="35">
        <v>1999</v>
      </c>
      <c r="C34" s="36">
        <v>1842627000</v>
      </c>
      <c r="D34" s="36">
        <v>3225366477</v>
      </c>
      <c r="E34" s="47">
        <f>+C34</f>
        <v>1842627000</v>
      </c>
      <c r="F34" s="36">
        <v>236460</v>
      </c>
      <c r="G34" s="39">
        <f>+C34/F34</f>
        <v>7792.552651611266</v>
      </c>
      <c r="H34" s="39">
        <f>+D34/F34</f>
        <v>13640.220235980716</v>
      </c>
      <c r="I34" s="56">
        <f>+C34/F34</f>
        <v>7792.552651611266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21424.551204819276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1999</v>
      </c>
      <c r="C38" s="96"/>
      <c r="D38" s="97">
        <f>+I31</f>
        <v>17876.802588996765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39301.353793816044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19650.676896908022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19650.676896908022</v>
      </c>
      <c r="C43" s="106"/>
      <c r="D43" s="107" t="s">
        <v>63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19650.676896908022</v>
      </c>
      <c r="C45" s="106"/>
      <c r="D45" s="3" t="s">
        <v>54</v>
      </c>
      <c r="E45" s="2">
        <f>1+(80+170)/1000</f>
        <v>1.25</v>
      </c>
      <c r="F45" s="60" t="s">
        <v>48</v>
      </c>
      <c r="G45" s="69">
        <f>+B45*E45</f>
        <v>24563.34612113503</v>
      </c>
      <c r="H45" s="2"/>
      <c r="I45" s="2"/>
      <c r="J45" s="2" t="s">
        <v>64</v>
      </c>
      <c r="K45" s="70">
        <v>35286.88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workbookViewId="0" topLeftCell="A1">
      <selection activeCell="C4" sqref="C4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126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65</v>
      </c>
      <c r="D2" s="164"/>
      <c r="E2" s="164"/>
      <c r="F2" s="164"/>
      <c r="G2" s="164"/>
      <c r="H2" s="1"/>
      <c r="I2" s="2" t="s">
        <v>1</v>
      </c>
      <c r="J2" s="165" t="s">
        <v>66</v>
      </c>
      <c r="K2" s="166"/>
    </row>
    <row r="3" spans="1:11" ht="13.5" thickBot="1">
      <c r="A3" s="142" t="s">
        <v>67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100</v>
      </c>
      <c r="B10" s="140"/>
      <c r="C10" s="140"/>
      <c r="D10" s="140"/>
      <c r="E10" s="140"/>
      <c r="F10" s="140"/>
      <c r="G10" s="107" t="s">
        <v>68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1425121953</v>
      </c>
      <c r="F15" s="17" t="s">
        <v>25</v>
      </c>
      <c r="G15" s="16">
        <f>+E15</f>
        <v>1425121953</v>
      </c>
      <c r="H15" s="18">
        <f>+G15</f>
        <v>1425121953</v>
      </c>
      <c r="I15" s="75">
        <f>+H15/H16</f>
        <v>4292.536003012048</v>
      </c>
      <c r="J15" s="149">
        <v>70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2131429937</v>
      </c>
      <c r="F19" s="20" t="s">
        <v>25</v>
      </c>
      <c r="G19" s="22">
        <f>+E19</f>
        <v>2131429937</v>
      </c>
      <c r="H19" s="23">
        <f>+G19</f>
        <v>2131429937</v>
      </c>
      <c r="I19" s="76">
        <f>+H19/H20</f>
        <v>1.9444607350269978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1096154784</v>
      </c>
      <c r="F20" s="20" t="s">
        <v>25</v>
      </c>
      <c r="G20" s="22">
        <f>+E20</f>
        <v>1096154784</v>
      </c>
      <c r="H20" s="23">
        <f>+G20</f>
        <v>1096154784</v>
      </c>
      <c r="I20" s="79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1581571448</v>
      </c>
      <c r="F23" s="20" t="s">
        <v>25</v>
      </c>
      <c r="G23" s="22">
        <f>+E23</f>
        <v>1581571448</v>
      </c>
      <c r="H23" s="23">
        <f>+G23</f>
        <v>1581571448</v>
      </c>
      <c r="I23" s="78">
        <f>+H23/H24</f>
        <v>0.5260168687216272</v>
      </c>
      <c r="J23" s="129">
        <v>60</v>
      </c>
      <c r="K23" s="130"/>
    </row>
    <row r="24" spans="1:11" ht="12.75">
      <c r="A24" s="135" t="s">
        <v>20</v>
      </c>
      <c r="B24" s="107"/>
      <c r="C24" s="7"/>
      <c r="D24" s="64"/>
      <c r="E24" s="22">
        <v>3006693401</v>
      </c>
      <c r="F24" s="20" t="s">
        <v>25</v>
      </c>
      <c r="G24" s="22">
        <f>+E24</f>
        <v>3006693401</v>
      </c>
      <c r="H24" s="23">
        <f>+G24</f>
        <v>3006693401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170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6905515000</v>
      </c>
      <c r="D30" s="30">
        <v>7152425499</v>
      </c>
      <c r="E30" s="45">
        <f>+C30</f>
        <v>6905515000</v>
      </c>
      <c r="F30" s="30">
        <v>332000</v>
      </c>
      <c r="G30" s="37">
        <f>+C30/F30</f>
        <v>20799.743975903613</v>
      </c>
      <c r="H30" s="37">
        <f>+D30/F30</f>
        <v>21543.450298192773</v>
      </c>
      <c r="I30" s="53">
        <f>+C30/F30</f>
        <v>20799.743975903613</v>
      </c>
      <c r="J30" s="41"/>
      <c r="K30" s="68"/>
    </row>
    <row r="31" spans="1:11" ht="12.75">
      <c r="A31" s="31">
        <v>2</v>
      </c>
      <c r="B31" s="32">
        <v>2002</v>
      </c>
      <c r="C31" s="33">
        <v>4745860000</v>
      </c>
      <c r="D31" s="33">
        <v>5018887307</v>
      </c>
      <c r="E31" s="46">
        <f>+C31</f>
        <v>4745860000</v>
      </c>
      <c r="F31" s="33">
        <v>309000</v>
      </c>
      <c r="G31" s="38">
        <f>+C31/F31</f>
        <v>15358.770226537217</v>
      </c>
      <c r="H31" s="38">
        <f>+D31/F31</f>
        <v>16242.35374433657</v>
      </c>
      <c r="I31" s="54">
        <f>+C31/F31</f>
        <v>15358.770226537217</v>
      </c>
      <c r="J31" s="41"/>
      <c r="K31" s="68"/>
    </row>
    <row r="32" spans="1:11" ht="12.75">
      <c r="A32" s="34">
        <v>3</v>
      </c>
      <c r="B32" s="35">
        <v>2001</v>
      </c>
      <c r="C32" s="36">
        <v>7674371000</v>
      </c>
      <c r="D32" s="36">
        <v>7674371298</v>
      </c>
      <c r="E32" s="47">
        <f>+C32</f>
        <v>7674371000</v>
      </c>
      <c r="F32" s="36">
        <v>286000</v>
      </c>
      <c r="G32" s="39">
        <f>+C32/F32</f>
        <v>26833.465034965036</v>
      </c>
      <c r="H32" s="39">
        <f>+D32/F32</f>
        <v>26833.466076923076</v>
      </c>
      <c r="I32" s="55">
        <f>+C32/F32</f>
        <v>26833.465034965036</v>
      </c>
      <c r="J32" s="41"/>
      <c r="K32" s="68"/>
    </row>
    <row r="33" spans="1:11" ht="12.75">
      <c r="A33" s="34">
        <v>4</v>
      </c>
      <c r="B33" s="35">
        <v>2000</v>
      </c>
      <c r="C33" s="36">
        <v>7432467000</v>
      </c>
      <c r="D33" s="36">
        <v>7617774924</v>
      </c>
      <c r="E33" s="47">
        <f>+C33</f>
        <v>7432467000</v>
      </c>
      <c r="F33" s="36">
        <v>260100</v>
      </c>
      <c r="G33" s="39">
        <f>+C33/F33</f>
        <v>28575.42099192618</v>
      </c>
      <c r="H33" s="39">
        <f>+D33/F33</f>
        <v>29287.869757785465</v>
      </c>
      <c r="I33" s="55">
        <f>+C33/F33</f>
        <v>28575.42099192618</v>
      </c>
      <c r="J33" s="41"/>
      <c r="K33" s="68"/>
    </row>
    <row r="34" spans="1:11" ht="13.5" thickBot="1">
      <c r="A34" s="34">
        <v>5</v>
      </c>
      <c r="B34" s="35">
        <v>1999</v>
      </c>
      <c r="C34" s="36">
        <v>5917984000</v>
      </c>
      <c r="D34" s="36">
        <v>6104266878</v>
      </c>
      <c r="E34" s="47">
        <f>+C34</f>
        <v>5917984000</v>
      </c>
      <c r="F34" s="36">
        <v>236460</v>
      </c>
      <c r="G34" s="39">
        <f>+C34/F34</f>
        <v>25027.421128309226</v>
      </c>
      <c r="H34" s="39">
        <f>+D34/F34</f>
        <v>25815.219817305253</v>
      </c>
      <c r="I34" s="56">
        <f>+C34/F34</f>
        <v>25027.421128309226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2000</v>
      </c>
      <c r="C37" s="96"/>
      <c r="D37" s="97">
        <f>+I32</f>
        <v>26833.465034965036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2001</v>
      </c>
      <c r="C38" s="96"/>
      <c r="D38" s="97">
        <f>+I33</f>
        <v>28575.42099192618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55408.88602689122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27704.44301344561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27704.44301344561</v>
      </c>
      <c r="C43" s="106"/>
      <c r="D43" s="107" t="s">
        <v>72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27704.44301344561</v>
      </c>
      <c r="C45" s="106"/>
      <c r="D45" s="3" t="s">
        <v>54</v>
      </c>
      <c r="E45" s="2">
        <f>1+(100+170)/1000</f>
        <v>1.27</v>
      </c>
      <c r="F45" s="60" t="s">
        <v>48</v>
      </c>
      <c r="G45" s="69">
        <f>+B45*E45</f>
        <v>35184.642627075926</v>
      </c>
      <c r="H45" s="2"/>
      <c r="I45" s="2"/>
      <c r="J45" s="2" t="s">
        <v>64</v>
      </c>
      <c r="K45" s="70">
        <v>35637.05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  <row r="53" ht="12.75">
      <c r="G53" s="69"/>
    </row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:K47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127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69</v>
      </c>
      <c r="D2" s="164"/>
      <c r="E2" s="164"/>
      <c r="F2" s="164"/>
      <c r="G2" s="164"/>
      <c r="H2" s="1"/>
      <c r="I2" s="2" t="s">
        <v>1</v>
      </c>
      <c r="J2" s="165" t="s">
        <v>94</v>
      </c>
      <c r="K2" s="166"/>
    </row>
    <row r="3" spans="1:11" ht="13.5" thickBot="1">
      <c r="A3" s="142" t="s">
        <v>67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101</v>
      </c>
      <c r="B10" s="140"/>
      <c r="C10" s="140"/>
      <c r="D10" s="140"/>
      <c r="E10" s="140"/>
      <c r="F10" s="140"/>
      <c r="G10" s="107" t="s">
        <v>70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474244000</v>
      </c>
      <c r="F15" s="17" t="s">
        <v>25</v>
      </c>
      <c r="G15" s="16">
        <v>397412000</v>
      </c>
      <c r="H15" s="18">
        <f>+E15</f>
        <v>474244000</v>
      </c>
      <c r="I15" s="75">
        <f>+H15/H16</f>
        <v>1428.44578313253</v>
      </c>
      <c r="J15" s="149">
        <v>60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572606000</v>
      </c>
      <c r="F19" s="20" t="s">
        <v>25</v>
      </c>
      <c r="G19" s="22">
        <v>2000000</v>
      </c>
      <c r="H19" s="23">
        <f>+E19</f>
        <v>572606000</v>
      </c>
      <c r="I19" s="76">
        <f>+H19/H20</f>
        <v>3.084974179209089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185611278</v>
      </c>
      <c r="F20" s="20" t="s">
        <v>25</v>
      </c>
      <c r="G20" s="22">
        <v>2000000</v>
      </c>
      <c r="H20" s="23">
        <f>+E20</f>
        <v>185611278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311283000</v>
      </c>
      <c r="F23" s="20" t="s">
        <v>25</v>
      </c>
      <c r="G23" s="22" t="s">
        <v>71</v>
      </c>
      <c r="H23" s="23">
        <f>+E23</f>
        <v>311283000</v>
      </c>
      <c r="I23" s="78">
        <f>+H23/H24</f>
        <v>0.39627282066688985</v>
      </c>
      <c r="J23" s="129">
        <v>20</v>
      </c>
      <c r="K23" s="130"/>
    </row>
    <row r="24" spans="1:11" ht="12.75">
      <c r="A24" s="135" t="s">
        <v>20</v>
      </c>
      <c r="B24" s="107"/>
      <c r="C24" s="7"/>
      <c r="D24" s="64"/>
      <c r="E24" s="22">
        <v>785527000</v>
      </c>
      <c r="F24" s="20" t="s">
        <v>25</v>
      </c>
      <c r="G24" s="22">
        <v>2000000</v>
      </c>
      <c r="H24" s="23">
        <f>+E24</f>
        <v>785527000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120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1701353000</v>
      </c>
      <c r="D30" s="71" t="s">
        <v>71</v>
      </c>
      <c r="E30" s="45">
        <f>+C30</f>
        <v>1701353000</v>
      </c>
      <c r="F30" s="30">
        <v>332000</v>
      </c>
      <c r="G30" s="37">
        <f>+C30/F30</f>
        <v>5124.557228915663</v>
      </c>
      <c r="H30" s="37" t="str">
        <f>+D30</f>
        <v>NO REPORTO</v>
      </c>
      <c r="I30" s="53">
        <f>+C30/F30</f>
        <v>5124.557228915663</v>
      </c>
      <c r="J30" s="41"/>
      <c r="K30" s="68"/>
    </row>
    <row r="31" spans="1:11" ht="12.75">
      <c r="A31" s="31">
        <v>2</v>
      </c>
      <c r="B31" s="32">
        <v>2002</v>
      </c>
      <c r="C31" s="33">
        <v>1739465000</v>
      </c>
      <c r="D31" s="72" t="s">
        <v>71</v>
      </c>
      <c r="E31" s="46">
        <f>+C31</f>
        <v>1739465000</v>
      </c>
      <c r="F31" s="33">
        <v>309000</v>
      </c>
      <c r="G31" s="38">
        <f>+C31/F31</f>
        <v>5629.336569579288</v>
      </c>
      <c r="H31" s="38" t="str">
        <f>+D31</f>
        <v>NO REPORTO</v>
      </c>
      <c r="I31" s="54">
        <f>+C31/F31</f>
        <v>5629.336569579288</v>
      </c>
      <c r="J31" s="41"/>
      <c r="K31" s="68"/>
    </row>
    <row r="32" spans="1:11" ht="12.75">
      <c r="A32" s="34">
        <v>3</v>
      </c>
      <c r="B32" s="35">
        <v>2001</v>
      </c>
      <c r="C32" s="36">
        <v>1502635000</v>
      </c>
      <c r="D32" s="73" t="s">
        <v>71</v>
      </c>
      <c r="E32" s="47">
        <f>+C32</f>
        <v>1502635000</v>
      </c>
      <c r="F32" s="36">
        <v>286000</v>
      </c>
      <c r="G32" s="39">
        <f>+C32/F32</f>
        <v>5253.968531468531</v>
      </c>
      <c r="H32" s="39" t="str">
        <f>+D32</f>
        <v>NO REPORTO</v>
      </c>
      <c r="I32" s="55">
        <f>+C32/F32</f>
        <v>5253.968531468531</v>
      </c>
      <c r="J32" s="41"/>
      <c r="K32" s="68"/>
    </row>
    <row r="33" spans="1:11" ht="12.75">
      <c r="A33" s="34">
        <v>4</v>
      </c>
      <c r="B33" s="35">
        <v>2000</v>
      </c>
      <c r="C33" s="36">
        <v>1330015000</v>
      </c>
      <c r="D33" s="73" t="s">
        <v>71</v>
      </c>
      <c r="E33" s="47">
        <f>+C33</f>
        <v>1330015000</v>
      </c>
      <c r="F33" s="36">
        <v>260100</v>
      </c>
      <c r="G33" s="39">
        <f>+C33/F33</f>
        <v>5113.475586312957</v>
      </c>
      <c r="H33" s="39" t="str">
        <f>+D33</f>
        <v>NO REPORTO</v>
      </c>
      <c r="I33" s="55">
        <f>+C33/F33</f>
        <v>5113.475586312957</v>
      </c>
      <c r="J33" s="41"/>
      <c r="K33" s="68"/>
    </row>
    <row r="34" spans="1:11" ht="13.5" thickBot="1">
      <c r="A34" s="34">
        <v>5</v>
      </c>
      <c r="B34" s="35">
        <v>1999</v>
      </c>
      <c r="C34" s="36">
        <v>1210626000</v>
      </c>
      <c r="D34" s="73">
        <v>2000000</v>
      </c>
      <c r="E34" s="47">
        <f>+C34</f>
        <v>1210626000</v>
      </c>
      <c r="F34" s="36">
        <v>236460</v>
      </c>
      <c r="G34" s="39">
        <f>+C34/F34</f>
        <v>5119.7919309819845</v>
      </c>
      <c r="H34" s="39">
        <f>+D34</f>
        <v>2000000</v>
      </c>
      <c r="I34" s="56">
        <f>+C34/F34</f>
        <v>5119.7919309819845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5124.557228915663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2002</v>
      </c>
      <c r="C38" s="96"/>
      <c r="D38" s="97">
        <f>+I31</f>
        <v>5629.336569579288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10753.893798494952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5376.946899247476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5376.946899247476</v>
      </c>
      <c r="C43" s="106"/>
      <c r="D43" s="107" t="s">
        <v>73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5376.946899247476</v>
      </c>
      <c r="C45" s="106"/>
      <c r="D45" s="3" t="s">
        <v>54</v>
      </c>
      <c r="E45" s="2">
        <f>1+(100+120)/1000</f>
        <v>1.22</v>
      </c>
      <c r="F45" s="60" t="s">
        <v>48</v>
      </c>
      <c r="G45" s="69">
        <f>+B45*E45</f>
        <v>6559.875217081921</v>
      </c>
      <c r="H45" s="2"/>
      <c r="I45" s="2"/>
      <c r="J45" s="2" t="s">
        <v>74</v>
      </c>
      <c r="K45" s="70">
        <v>6553.75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workbookViewId="0" topLeftCell="A1">
      <selection activeCell="D15" sqref="D15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128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75</v>
      </c>
      <c r="D2" s="164"/>
      <c r="E2" s="164"/>
      <c r="F2" s="164"/>
      <c r="G2" s="164"/>
      <c r="H2" s="1"/>
      <c r="I2" s="2" t="s">
        <v>1</v>
      </c>
      <c r="J2" s="165" t="s">
        <v>95</v>
      </c>
      <c r="K2" s="166"/>
    </row>
    <row r="3" spans="1:11" ht="13.5" thickBot="1">
      <c r="A3" s="142" t="s">
        <v>76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102</v>
      </c>
      <c r="B10" s="140"/>
      <c r="C10" s="140"/>
      <c r="D10" s="140"/>
      <c r="E10" s="140"/>
      <c r="F10" s="140"/>
      <c r="G10" s="107" t="s">
        <v>77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335382000</v>
      </c>
      <c r="F15" s="17" t="s">
        <v>25</v>
      </c>
      <c r="G15" s="16">
        <v>289000000</v>
      </c>
      <c r="H15" s="18">
        <f>+E15</f>
        <v>335382000</v>
      </c>
      <c r="I15" s="75">
        <f>+H15/H16</f>
        <v>1010.1867469879518</v>
      </c>
      <c r="J15" s="149">
        <v>50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2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  <c r="L17" s="9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256447000</v>
      </c>
      <c r="F19" s="20" t="s">
        <v>25</v>
      </c>
      <c r="G19" s="22">
        <f>+E19</f>
        <v>256447000</v>
      </c>
      <c r="H19" s="23">
        <f>+E19</f>
        <v>256447000</v>
      </c>
      <c r="I19" s="76">
        <f>+H19/H20</f>
        <v>2.5321096388159323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101278000</v>
      </c>
      <c r="F20" s="20" t="s">
        <v>25</v>
      </c>
      <c r="G20" s="22">
        <v>144044000</v>
      </c>
      <c r="H20" s="23">
        <f>+E20</f>
        <v>101278000</v>
      </c>
      <c r="I20" s="77"/>
      <c r="J20" s="129"/>
      <c r="K20" s="130"/>
    </row>
    <row r="21" spans="1:12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  <c r="L21" s="9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287696000</v>
      </c>
      <c r="F23" s="20" t="s">
        <v>25</v>
      </c>
      <c r="G23" s="22">
        <f>+E23</f>
        <v>287696000</v>
      </c>
      <c r="H23" s="23">
        <f>+E23</f>
        <v>287696000</v>
      </c>
      <c r="I23" s="78">
        <f>+H23/H24</f>
        <v>0.4617335229297135</v>
      </c>
      <c r="J23" s="129">
        <v>60</v>
      </c>
      <c r="K23" s="130"/>
    </row>
    <row r="24" spans="1:11" ht="12.75">
      <c r="A24" s="135" t="s">
        <v>20</v>
      </c>
      <c r="B24" s="107"/>
      <c r="C24" s="7"/>
      <c r="D24" s="64"/>
      <c r="E24" s="22">
        <v>623078000</v>
      </c>
      <c r="F24" s="20" t="s">
        <v>25</v>
      </c>
      <c r="G24" s="22">
        <v>623078000</v>
      </c>
      <c r="H24" s="23">
        <f>+E24</f>
        <v>623078000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150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2482668000</v>
      </c>
      <c r="D30" s="30">
        <v>2330800000</v>
      </c>
      <c r="E30" s="45">
        <f>+C30</f>
        <v>2482668000</v>
      </c>
      <c r="F30" s="30">
        <v>332000</v>
      </c>
      <c r="G30" s="37">
        <f>+C30/F30</f>
        <v>7477.915662650603</v>
      </c>
      <c r="H30" s="37">
        <f>+D30/F30</f>
        <v>7020.481927710844</v>
      </c>
      <c r="I30" s="53">
        <f>+C30/F30</f>
        <v>7477.915662650603</v>
      </c>
      <c r="J30" s="41"/>
      <c r="K30" s="68"/>
    </row>
    <row r="31" spans="1:11" ht="12.75">
      <c r="A31" s="31">
        <v>2</v>
      </c>
      <c r="B31" s="32">
        <v>2002</v>
      </c>
      <c r="C31" s="33">
        <v>2099665000</v>
      </c>
      <c r="D31" s="33">
        <v>1954000000</v>
      </c>
      <c r="E31" s="46">
        <f>+C31</f>
        <v>2099665000</v>
      </c>
      <c r="F31" s="33">
        <v>309000</v>
      </c>
      <c r="G31" s="38">
        <f>+C31/F31</f>
        <v>6795.032362459547</v>
      </c>
      <c r="H31" s="38">
        <f>+D31/F31</f>
        <v>6323.624595469256</v>
      </c>
      <c r="I31" s="54">
        <f>+C31/F31</f>
        <v>6795.032362459547</v>
      </c>
      <c r="J31" s="41"/>
      <c r="K31" s="68"/>
    </row>
    <row r="32" spans="1:11" ht="12.75">
      <c r="A32" s="34">
        <v>3</v>
      </c>
      <c r="B32" s="35">
        <v>2001</v>
      </c>
      <c r="C32" s="36">
        <v>1056478000</v>
      </c>
      <c r="D32" s="36">
        <v>988754000</v>
      </c>
      <c r="E32" s="47">
        <f>+C32</f>
        <v>1056478000</v>
      </c>
      <c r="F32" s="36">
        <v>286000</v>
      </c>
      <c r="G32" s="39">
        <f>+C32/F32</f>
        <v>3693.979020979021</v>
      </c>
      <c r="H32" s="39">
        <f>+D32/F32</f>
        <v>3457.181818181818</v>
      </c>
      <c r="I32" s="55">
        <f>+C32/F32</f>
        <v>3693.979020979021</v>
      </c>
      <c r="J32" s="41"/>
      <c r="K32" s="68"/>
    </row>
    <row r="33" spans="1:11" ht="12.75">
      <c r="A33" s="34">
        <v>4</v>
      </c>
      <c r="B33" s="35">
        <v>2000</v>
      </c>
      <c r="C33" s="36">
        <v>1049201000</v>
      </c>
      <c r="D33" s="36">
        <v>979471000</v>
      </c>
      <c r="E33" s="47">
        <f>+C33</f>
        <v>1049201000</v>
      </c>
      <c r="F33" s="36">
        <v>260100</v>
      </c>
      <c r="G33" s="39">
        <f>+C33/F33</f>
        <v>4033.836985774702</v>
      </c>
      <c r="H33" s="39">
        <f>+D33/F33</f>
        <v>3765.747789311803</v>
      </c>
      <c r="I33" s="55">
        <f>+C33/F33</f>
        <v>4033.836985774702</v>
      </c>
      <c r="J33" s="41"/>
      <c r="K33" s="68"/>
    </row>
    <row r="34" spans="1:11" ht="13.5" thickBot="1">
      <c r="A34" s="34">
        <v>5</v>
      </c>
      <c r="B34" s="35">
        <v>1999</v>
      </c>
      <c r="C34" s="36">
        <v>865515000</v>
      </c>
      <c r="D34" s="36">
        <v>752087000</v>
      </c>
      <c r="E34" s="47">
        <f>+C34</f>
        <v>865515000</v>
      </c>
      <c r="F34" s="36">
        <v>236460</v>
      </c>
      <c r="G34" s="39">
        <f>+C34/F34</f>
        <v>3660.3019538188278</v>
      </c>
      <c r="H34" s="39">
        <f>+D34/F34</f>
        <v>3180.6098283007695</v>
      </c>
      <c r="I34" s="56">
        <f>+C34/F34</f>
        <v>3660.3019538188278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7477.915662650603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2002</v>
      </c>
      <c r="C38" s="96"/>
      <c r="D38" s="97">
        <f>+I31</f>
        <v>6795.032362459547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14272.948025110149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7136.474012555074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7136.474012555074</v>
      </c>
      <c r="C43" s="106"/>
      <c r="D43" s="107" t="s">
        <v>78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7136.474012555074</v>
      </c>
      <c r="C45" s="106"/>
      <c r="D45" s="3" t="s">
        <v>54</v>
      </c>
      <c r="E45" s="2">
        <f>1+(100+150)/1000</f>
        <v>1.25</v>
      </c>
      <c r="F45" s="60" t="s">
        <v>48</v>
      </c>
      <c r="G45" s="69">
        <f>+B45*E45</f>
        <v>8920.592515693843</v>
      </c>
      <c r="H45" s="2"/>
      <c r="I45" s="2"/>
      <c r="J45" s="2" t="s">
        <v>64</v>
      </c>
      <c r="K45" s="70">
        <v>8519.54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:K47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129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80</v>
      </c>
      <c r="D2" s="164"/>
      <c r="E2" s="164"/>
      <c r="F2" s="164"/>
      <c r="G2" s="164"/>
      <c r="H2" s="1"/>
      <c r="I2" s="2" t="s">
        <v>1</v>
      </c>
      <c r="J2" s="165">
        <v>4197198</v>
      </c>
      <c r="K2" s="166"/>
    </row>
    <row r="3" spans="1:11" ht="13.5" thickBot="1">
      <c r="A3" s="169" t="s">
        <v>81</v>
      </c>
      <c r="B3" s="170"/>
      <c r="C3" s="170"/>
      <c r="D3" s="170"/>
      <c r="E3" s="170"/>
      <c r="F3" s="170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103</v>
      </c>
      <c r="B10" s="140"/>
      <c r="C10" s="140"/>
      <c r="D10" s="140"/>
      <c r="E10" s="140"/>
      <c r="F10" s="140"/>
      <c r="G10" s="107" t="s">
        <v>82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1252504000</v>
      </c>
      <c r="F15" s="17" t="s">
        <v>25</v>
      </c>
      <c r="G15" s="16">
        <v>1284260000</v>
      </c>
      <c r="H15" s="18">
        <f>+E15</f>
        <v>1252504000</v>
      </c>
      <c r="I15" s="75">
        <f>+H15/H16</f>
        <v>3772.602409638554</v>
      </c>
      <c r="J15" s="149">
        <v>70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863894000</v>
      </c>
      <c r="F19" s="20" t="s">
        <v>25</v>
      </c>
      <c r="G19" s="22">
        <v>980657000</v>
      </c>
      <c r="H19" s="23">
        <f>+E19</f>
        <v>863894000</v>
      </c>
      <c r="I19" s="76">
        <f>+H19/H20</f>
        <v>5.945588437715072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145300000</v>
      </c>
      <c r="F20" s="20" t="s">
        <v>25</v>
      </c>
      <c r="G20" s="22">
        <v>77510000</v>
      </c>
      <c r="H20" s="23">
        <f>+E20</f>
        <v>145300000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795979000</v>
      </c>
      <c r="F23" s="20" t="s">
        <v>25</v>
      </c>
      <c r="G23" s="22">
        <v>654850000</v>
      </c>
      <c r="H23" s="23">
        <f>+E23</f>
        <v>795979000</v>
      </c>
      <c r="I23" s="78">
        <f>+H23/H24</f>
        <v>0.3885699808101898</v>
      </c>
      <c r="J23" s="129">
        <v>20</v>
      </c>
      <c r="K23" s="130"/>
    </row>
    <row r="24" spans="1:11" ht="12.75">
      <c r="A24" s="135" t="s">
        <v>20</v>
      </c>
      <c r="B24" s="107"/>
      <c r="C24" s="7"/>
      <c r="D24" s="64"/>
      <c r="E24" s="22">
        <v>2048483000</v>
      </c>
      <c r="F24" s="20" t="s">
        <v>25</v>
      </c>
      <c r="G24" s="22">
        <v>1939110000</v>
      </c>
      <c r="H24" s="23">
        <f>+E24</f>
        <v>2048483000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130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4478971000</v>
      </c>
      <c r="D30" s="30">
        <v>4602690000</v>
      </c>
      <c r="E30" s="45">
        <f>+C30</f>
        <v>4478971000</v>
      </c>
      <c r="F30" s="30">
        <v>332000</v>
      </c>
      <c r="G30" s="37">
        <f>+C30/F30</f>
        <v>13490.876506024097</v>
      </c>
      <c r="H30" s="37">
        <f>+D30/F30</f>
        <v>13863.524096385541</v>
      </c>
      <c r="I30" s="53">
        <f>+C30/F30</f>
        <v>13490.876506024097</v>
      </c>
      <c r="J30" s="41"/>
      <c r="K30" s="68"/>
    </row>
    <row r="31" spans="1:11" ht="12.75">
      <c r="A31" s="31">
        <v>2</v>
      </c>
      <c r="B31" s="32">
        <v>2002</v>
      </c>
      <c r="C31" s="33">
        <v>3069295000</v>
      </c>
      <c r="D31" s="33">
        <v>3095561000</v>
      </c>
      <c r="E31" s="46">
        <f>+C31</f>
        <v>3069295000</v>
      </c>
      <c r="F31" s="33">
        <v>309000</v>
      </c>
      <c r="G31" s="38">
        <f>+C31/F31</f>
        <v>9932.99352750809</v>
      </c>
      <c r="H31" s="38">
        <f>+D31/F31</f>
        <v>10017.996763754045</v>
      </c>
      <c r="I31" s="54">
        <f>+C31/F31</f>
        <v>9932.99352750809</v>
      </c>
      <c r="J31" s="41"/>
      <c r="K31" s="68"/>
    </row>
    <row r="32" spans="1:11" ht="12.75">
      <c r="A32" s="34">
        <v>3</v>
      </c>
      <c r="B32" s="35">
        <v>2001</v>
      </c>
      <c r="C32" s="36">
        <v>1158881000</v>
      </c>
      <c r="D32" s="36">
        <v>6935532000</v>
      </c>
      <c r="E32" s="47">
        <f>+C32</f>
        <v>1158881000</v>
      </c>
      <c r="F32" s="36">
        <v>286000</v>
      </c>
      <c r="G32" s="39">
        <f>+C32/F32</f>
        <v>4052.0314685314684</v>
      </c>
      <c r="H32" s="39">
        <f>+D32/F32</f>
        <v>24250.11188811189</v>
      </c>
      <c r="I32" s="55">
        <f>+C32/F32</f>
        <v>4052.0314685314684</v>
      </c>
      <c r="J32" s="41"/>
      <c r="K32" s="68"/>
    </row>
    <row r="33" spans="1:11" ht="12.75">
      <c r="A33" s="34">
        <v>4</v>
      </c>
      <c r="B33" s="35">
        <v>2000</v>
      </c>
      <c r="C33" s="36">
        <v>1382561000</v>
      </c>
      <c r="D33" s="36">
        <v>5665000000</v>
      </c>
      <c r="E33" s="47">
        <f>+C33</f>
        <v>1382561000</v>
      </c>
      <c r="F33" s="36">
        <v>260100</v>
      </c>
      <c r="G33" s="39">
        <f>+C33/F33</f>
        <v>5315.497885428681</v>
      </c>
      <c r="H33" s="39">
        <f>+D33/F33</f>
        <v>21780.08458285275</v>
      </c>
      <c r="I33" s="55">
        <f>+C33/F33</f>
        <v>5315.497885428681</v>
      </c>
      <c r="J33" s="41"/>
      <c r="K33" s="68"/>
    </row>
    <row r="34" spans="1:11" ht="13.5" thickBot="1">
      <c r="A34" s="34">
        <v>5</v>
      </c>
      <c r="B34" s="35">
        <v>1999</v>
      </c>
      <c r="C34" s="36">
        <v>1502048000</v>
      </c>
      <c r="D34" s="36">
        <v>3015468000</v>
      </c>
      <c r="E34" s="47">
        <f>+C34</f>
        <v>1502048000</v>
      </c>
      <c r="F34" s="36">
        <v>236460</v>
      </c>
      <c r="G34" s="39">
        <f>+C34/F34</f>
        <v>6352.228706758014</v>
      </c>
      <c r="H34" s="39">
        <f>+D34/F34</f>
        <v>12752.550114184218</v>
      </c>
      <c r="I34" s="56">
        <f>+C34/F34</f>
        <v>6352.228706758014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13490.876506024097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2002</v>
      </c>
      <c r="C38" s="96"/>
      <c r="D38" s="97">
        <f>+I31</f>
        <v>9932.99352750809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23423.870033532185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11711.935016766092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11711.935016766092</v>
      </c>
      <c r="C43" s="106"/>
      <c r="D43" s="107" t="s">
        <v>83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11711.935016766092</v>
      </c>
      <c r="C45" s="106"/>
      <c r="D45" s="3" t="s">
        <v>54</v>
      </c>
      <c r="E45" s="2">
        <f>1+(100+130)/1000</f>
        <v>1.23</v>
      </c>
      <c r="F45" s="60" t="s">
        <v>48</v>
      </c>
      <c r="G45" s="69">
        <f>+B45*E45</f>
        <v>14405.680070622293</v>
      </c>
      <c r="H45" s="2"/>
      <c r="I45" s="2"/>
      <c r="J45" s="2" t="s">
        <v>64</v>
      </c>
      <c r="K45" s="70">
        <v>28308.57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1">
      <selection activeCell="A1" sqref="A1:K47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84</v>
      </c>
      <c r="D2" s="164"/>
      <c r="E2" s="164"/>
      <c r="F2" s="164"/>
      <c r="G2" s="164"/>
      <c r="H2" s="1"/>
      <c r="I2" s="2" t="s">
        <v>1</v>
      </c>
      <c r="J2" s="165" t="s">
        <v>96</v>
      </c>
      <c r="K2" s="166"/>
    </row>
    <row r="3" spans="1:11" ht="13.5" thickBot="1">
      <c r="A3" s="142" t="s">
        <v>85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104</v>
      </c>
      <c r="B10" s="140"/>
      <c r="C10" s="140"/>
      <c r="D10" s="140"/>
      <c r="E10" s="140"/>
      <c r="F10" s="140"/>
      <c r="G10" s="107" t="s">
        <v>86</v>
      </c>
      <c r="H10" s="107"/>
      <c r="I10" s="107"/>
      <c r="J10" s="155">
        <v>60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186812000</v>
      </c>
      <c r="F15" s="17" t="s">
        <v>25</v>
      </c>
      <c r="G15" s="16">
        <v>186812000</v>
      </c>
      <c r="H15" s="18">
        <f>+E15</f>
        <v>186812000</v>
      </c>
      <c r="I15" s="75">
        <f>+H15/H16</f>
        <v>562.6867469879518</v>
      </c>
      <c r="J15" s="149">
        <v>40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163634000</v>
      </c>
      <c r="F19" s="20" t="s">
        <v>25</v>
      </c>
      <c r="G19" s="22">
        <v>136762000</v>
      </c>
      <c r="H19" s="23">
        <f>+E19</f>
        <v>163634000</v>
      </c>
      <c r="I19" s="76">
        <f>+H19/H20</f>
        <v>2.750844750777507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59485000</v>
      </c>
      <c r="F20" s="20" t="s">
        <v>25</v>
      </c>
      <c r="G20" s="22">
        <v>15921000</v>
      </c>
      <c r="H20" s="23">
        <f>+E20</f>
        <v>59485000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59485000</v>
      </c>
      <c r="F23" s="20" t="s">
        <v>25</v>
      </c>
      <c r="G23" s="22">
        <v>15921000</v>
      </c>
      <c r="H23" s="23">
        <f>+E23</f>
        <v>59485000</v>
      </c>
      <c r="I23" s="78">
        <f>+H23/H24</f>
        <v>0.24151735506319605</v>
      </c>
      <c r="J23" s="129">
        <v>20</v>
      </c>
      <c r="K23" s="130"/>
    </row>
    <row r="24" spans="1:11" ht="12.75">
      <c r="A24" s="135" t="s">
        <v>20</v>
      </c>
      <c r="B24" s="107"/>
      <c r="C24" s="7"/>
      <c r="D24" s="64"/>
      <c r="E24" s="22">
        <v>246297000</v>
      </c>
      <c r="F24" s="20" t="s">
        <v>25</v>
      </c>
      <c r="G24" s="22">
        <v>209162000</v>
      </c>
      <c r="H24" s="23">
        <f>+E24</f>
        <v>246297000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100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1405499000</v>
      </c>
      <c r="D30" s="30">
        <v>1410064000</v>
      </c>
      <c r="E30" s="45">
        <f>+C30</f>
        <v>1405499000</v>
      </c>
      <c r="F30" s="30">
        <v>332000</v>
      </c>
      <c r="G30" s="37">
        <f>+C30/F30</f>
        <v>4233.430722891566</v>
      </c>
      <c r="H30" s="37">
        <f>+D30/F30</f>
        <v>4247.180722891566</v>
      </c>
      <c r="I30" s="53">
        <f>+C30/F30</f>
        <v>4233.430722891566</v>
      </c>
      <c r="J30" s="41"/>
      <c r="K30" s="68"/>
    </row>
    <row r="31" spans="1:11" ht="12.75">
      <c r="A31" s="31">
        <v>2</v>
      </c>
      <c r="B31" s="32">
        <v>2002</v>
      </c>
      <c r="C31" s="33">
        <v>623215000</v>
      </c>
      <c r="D31" s="33">
        <v>628073000</v>
      </c>
      <c r="E31" s="46">
        <f>+C31</f>
        <v>623215000</v>
      </c>
      <c r="F31" s="33">
        <v>309000</v>
      </c>
      <c r="G31" s="38">
        <f>+C31/F31</f>
        <v>2016.8770226537217</v>
      </c>
      <c r="H31" s="38">
        <f>+D31/F31</f>
        <v>2032.598705501618</v>
      </c>
      <c r="I31" s="54">
        <f>+C31/F31</f>
        <v>2016.8770226537217</v>
      </c>
      <c r="J31" s="41"/>
      <c r="K31" s="68"/>
    </row>
    <row r="32" spans="1:11" ht="12.75">
      <c r="A32" s="34">
        <v>3</v>
      </c>
      <c r="B32" s="35">
        <v>2001</v>
      </c>
      <c r="C32" s="36">
        <v>174620000</v>
      </c>
      <c r="D32" s="36">
        <v>175428000</v>
      </c>
      <c r="E32" s="47">
        <f>+C32</f>
        <v>174620000</v>
      </c>
      <c r="F32" s="36">
        <v>286000</v>
      </c>
      <c r="G32" s="39">
        <f>+C32/F32</f>
        <v>610.5594405594405</v>
      </c>
      <c r="H32" s="39">
        <f>+D32/F32</f>
        <v>613.3846153846154</v>
      </c>
      <c r="I32" s="55">
        <f>+C32/F32</f>
        <v>610.5594405594405</v>
      </c>
      <c r="J32" s="41"/>
      <c r="K32" s="68"/>
    </row>
    <row r="33" spans="1:11" ht="12.75">
      <c r="A33" s="34">
        <v>4</v>
      </c>
      <c r="B33" s="35">
        <v>2000</v>
      </c>
      <c r="C33" s="36">
        <v>410090000</v>
      </c>
      <c r="D33" s="36">
        <v>409466000</v>
      </c>
      <c r="E33" s="47">
        <f>+C33</f>
        <v>410090000</v>
      </c>
      <c r="F33" s="36">
        <v>260100</v>
      </c>
      <c r="G33" s="39">
        <f>+C33/F33</f>
        <v>1576.6628219915417</v>
      </c>
      <c r="H33" s="39">
        <f>+D33/F33</f>
        <v>1574.2637447135717</v>
      </c>
      <c r="I33" s="55">
        <f>+C33/F33</f>
        <v>1576.6628219915417</v>
      </c>
      <c r="J33" s="41"/>
      <c r="K33" s="68"/>
    </row>
    <row r="34" spans="1:11" ht="13.5" thickBot="1">
      <c r="A34" s="34">
        <v>5</v>
      </c>
      <c r="B34" s="35">
        <v>1999</v>
      </c>
      <c r="C34" s="36">
        <v>2720000</v>
      </c>
      <c r="D34" s="36">
        <v>2720000</v>
      </c>
      <c r="E34" s="47">
        <f>+C34</f>
        <v>2720000</v>
      </c>
      <c r="F34" s="36">
        <v>236460</v>
      </c>
      <c r="G34" s="39">
        <f>+C34/F34</f>
        <v>11.503002622007951</v>
      </c>
      <c r="H34" s="39">
        <f>+D34/F34</f>
        <v>11.503002622007951</v>
      </c>
      <c r="I34" s="56">
        <f>+C34/F34</f>
        <v>11.503002622007951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4233.430722891566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2002</v>
      </c>
      <c r="C38" s="96"/>
      <c r="D38" s="97">
        <f>+I31</f>
        <v>2016.8770226537217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6250.307745545288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3125.153872772644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3125.153872772644</v>
      </c>
      <c r="C43" s="106"/>
      <c r="D43" s="107" t="s">
        <v>87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3125.153872772644</v>
      </c>
      <c r="C45" s="106"/>
      <c r="D45" s="3" t="s">
        <v>54</v>
      </c>
      <c r="E45" s="2">
        <f>1+(60+100)/1000</f>
        <v>1.16</v>
      </c>
      <c r="F45" s="60" t="s">
        <v>48</v>
      </c>
      <c r="G45" s="69">
        <f>+B45*E45</f>
        <v>3625.1784924162666</v>
      </c>
      <c r="H45" s="2"/>
      <c r="I45" s="2"/>
      <c r="J45" s="2" t="s">
        <v>64</v>
      </c>
      <c r="K45" s="70">
        <v>7655.3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workbookViewId="0" topLeftCell="A1">
      <selection activeCell="A1" sqref="A1:K47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131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88</v>
      </c>
      <c r="D2" s="164"/>
      <c r="E2" s="164"/>
      <c r="F2" s="164"/>
      <c r="G2" s="164"/>
      <c r="H2" s="1"/>
      <c r="I2" s="2" t="s">
        <v>1</v>
      </c>
      <c r="J2" s="165" t="s">
        <v>89</v>
      </c>
      <c r="K2" s="166"/>
    </row>
    <row r="3" spans="1:11" ht="13.5" thickBot="1">
      <c r="A3" s="142" t="s">
        <v>2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90</v>
      </c>
      <c r="B10" s="140"/>
      <c r="C10" s="140"/>
      <c r="D10" s="140"/>
      <c r="E10" s="140"/>
      <c r="F10" s="140"/>
      <c r="G10" s="107">
        <v>11.9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v>2134265841.71</v>
      </c>
      <c r="F15" s="17" t="s">
        <v>25</v>
      </c>
      <c r="G15" s="16">
        <v>2134265841.71</v>
      </c>
      <c r="H15" s="18">
        <f>+E15</f>
        <v>2134265841.71</v>
      </c>
      <c r="I15" s="75">
        <f>+H15/H16</f>
        <v>6428.511571415663</v>
      </c>
      <c r="J15" s="149">
        <v>70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v>2234446760</v>
      </c>
      <c r="F19" s="20" t="s">
        <v>25</v>
      </c>
      <c r="G19" s="22">
        <v>2234446760</v>
      </c>
      <c r="H19" s="23">
        <f>+E19</f>
        <v>2234446760</v>
      </c>
      <c r="I19" s="76">
        <f>+H19/H20</f>
        <v>2.192162804654991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v>1019288693</v>
      </c>
      <c r="F20" s="20" t="s">
        <v>25</v>
      </c>
      <c r="G20" s="22">
        <v>1019288693</v>
      </c>
      <c r="H20" s="23">
        <f>+E20</f>
        <v>1019288693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v>2131358968</v>
      </c>
      <c r="F23" s="20" t="s">
        <v>25</v>
      </c>
      <c r="G23" s="22">
        <v>2131358968</v>
      </c>
      <c r="H23" s="23">
        <f>+E23</f>
        <v>2131358968</v>
      </c>
      <c r="I23" s="78">
        <f>+H23/H24</f>
        <v>0.49965926750130657</v>
      </c>
      <c r="J23" s="129">
        <v>60</v>
      </c>
      <c r="K23" s="130"/>
    </row>
    <row r="24" spans="1:11" ht="12.75">
      <c r="A24" s="135" t="s">
        <v>20</v>
      </c>
      <c r="B24" s="107"/>
      <c r="C24" s="7"/>
      <c r="D24" s="64"/>
      <c r="E24" s="22">
        <v>4265624810</v>
      </c>
      <c r="F24" s="20" t="s">
        <v>25</v>
      </c>
      <c r="G24" s="22">
        <v>4265624810</v>
      </c>
      <c r="H24" s="23">
        <f>+E24</f>
        <v>4265624810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170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10598107000</v>
      </c>
      <c r="D30" s="30">
        <v>10668315157</v>
      </c>
      <c r="E30" s="45">
        <f>+C30</f>
        <v>10598107000</v>
      </c>
      <c r="F30" s="30">
        <v>332000</v>
      </c>
      <c r="G30" s="37">
        <f>+C30/F30</f>
        <v>31922.00903614458</v>
      </c>
      <c r="H30" s="37">
        <f>+D30/F30</f>
        <v>32133.479388554217</v>
      </c>
      <c r="I30" s="53">
        <f>+C30/F30</f>
        <v>31922.00903614458</v>
      </c>
      <c r="J30" s="41"/>
      <c r="K30" s="68"/>
    </row>
    <row r="31" spans="1:11" ht="12.75">
      <c r="A31" s="31">
        <v>2</v>
      </c>
      <c r="B31" s="32">
        <v>2002</v>
      </c>
      <c r="C31" s="33">
        <v>4946182000</v>
      </c>
      <c r="D31" s="33">
        <v>6806801927</v>
      </c>
      <c r="E31" s="46">
        <f>+C31</f>
        <v>4946182000</v>
      </c>
      <c r="F31" s="33">
        <v>309000</v>
      </c>
      <c r="G31" s="38">
        <f>+C31/F31</f>
        <v>16007.06148867314</v>
      </c>
      <c r="H31" s="38">
        <f>+D31/F31</f>
        <v>22028.48520064725</v>
      </c>
      <c r="I31" s="54">
        <f>+C31/F31</f>
        <v>16007.06148867314</v>
      </c>
      <c r="J31" s="41"/>
      <c r="K31" s="68"/>
    </row>
    <row r="32" spans="1:11" ht="12.75">
      <c r="A32" s="34">
        <v>3</v>
      </c>
      <c r="B32" s="35">
        <v>2001</v>
      </c>
      <c r="C32" s="36">
        <v>5863935000</v>
      </c>
      <c r="D32" s="36">
        <v>6084385000</v>
      </c>
      <c r="E32" s="47">
        <f>+C32</f>
        <v>5863935000</v>
      </c>
      <c r="F32" s="36">
        <v>286000</v>
      </c>
      <c r="G32" s="39">
        <f>+C32/F32</f>
        <v>20503.26923076923</v>
      </c>
      <c r="H32" s="39">
        <f>+D32/F32</f>
        <v>21274.073426573428</v>
      </c>
      <c r="I32" s="55">
        <f>+C32/F32</f>
        <v>20503.26923076923</v>
      </c>
      <c r="J32" s="41"/>
      <c r="K32" s="68"/>
    </row>
    <row r="33" spans="1:11" ht="12.75">
      <c r="A33" s="34">
        <v>4</v>
      </c>
      <c r="B33" s="35">
        <v>2000</v>
      </c>
      <c r="C33" s="36">
        <v>6458639000</v>
      </c>
      <c r="D33" s="36">
        <v>6723207105</v>
      </c>
      <c r="E33" s="47">
        <f>+C33</f>
        <v>6458639000</v>
      </c>
      <c r="F33" s="36">
        <v>260100</v>
      </c>
      <c r="G33" s="39">
        <f>+C33/F33</f>
        <v>24831.368704344484</v>
      </c>
      <c r="H33" s="39">
        <f>+D33/F33</f>
        <v>25848.547116493657</v>
      </c>
      <c r="I33" s="55">
        <f>+C33/F33</f>
        <v>24831.368704344484</v>
      </c>
      <c r="J33" s="41"/>
      <c r="K33" s="68"/>
    </row>
    <row r="34" spans="1:11" ht="13.5" thickBot="1">
      <c r="A34" s="34">
        <v>5</v>
      </c>
      <c r="B34" s="35">
        <v>1999</v>
      </c>
      <c r="C34" s="36">
        <v>8629338000</v>
      </c>
      <c r="D34" s="36">
        <v>8769971886</v>
      </c>
      <c r="E34" s="47">
        <f>+C34</f>
        <v>8629338000</v>
      </c>
      <c r="F34" s="36">
        <v>236460</v>
      </c>
      <c r="G34" s="39">
        <f>+C34/F34</f>
        <v>36493.85942654149</v>
      </c>
      <c r="H34" s="39">
        <f>+D34/F34</f>
        <v>37088.60647043897</v>
      </c>
      <c r="I34" s="56">
        <f>+C34/F34</f>
        <v>36493.85942654149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31922.00903614458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1999</v>
      </c>
      <c r="C38" s="96"/>
      <c r="D38" s="97">
        <f>+I34</f>
        <v>36493.85942654149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68415.86846268606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34207.93423134303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34207.93423134303</v>
      </c>
      <c r="C43" s="106"/>
      <c r="D43" s="107" t="s">
        <v>72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34207.93423134303</v>
      </c>
      <c r="C45" s="106"/>
      <c r="D45" s="3" t="s">
        <v>54</v>
      </c>
      <c r="E45" s="2">
        <f>1+(100+170)/1000</f>
        <v>1.27</v>
      </c>
      <c r="F45" s="60" t="s">
        <v>48</v>
      </c>
      <c r="G45" s="69">
        <f>+B45*E45</f>
        <v>43444.07647380565</v>
      </c>
      <c r="H45" s="2"/>
      <c r="I45" s="2"/>
      <c r="J45" s="2" t="s">
        <v>64</v>
      </c>
      <c r="K45" s="70">
        <v>40323.69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workbookViewId="0" topLeftCell="A29">
      <selection activeCell="A1" sqref="A1:K47"/>
    </sheetView>
  </sheetViews>
  <sheetFormatPr defaultColWidth="11.421875" defaultRowHeight="12.75"/>
  <cols>
    <col min="1" max="1" width="10.00390625" style="0" customWidth="1"/>
    <col min="2" max="2" width="6.8515625" style="0" bestFit="1" customWidth="1"/>
    <col min="3" max="4" width="12.7109375" style="0" customWidth="1"/>
    <col min="5" max="5" width="12.28125" style="0" bestFit="1" customWidth="1"/>
    <col min="6" max="6" width="9.00390625" style="0" customWidth="1"/>
    <col min="7" max="7" width="13.8515625" style="0" bestFit="1" customWidth="1"/>
    <col min="8" max="8" width="12.28125" style="0" bestFit="1" customWidth="1"/>
    <col min="9" max="9" width="11.140625" style="0" bestFit="1" customWidth="1"/>
    <col min="11" max="11" width="14.57421875" style="0" customWidth="1"/>
  </cols>
  <sheetData>
    <row r="1" spans="1:11" ht="16.5" thickTop="1">
      <c r="A1" s="161" t="s">
        <v>132</v>
      </c>
      <c r="B1" s="162"/>
      <c r="C1" s="162"/>
      <c r="D1" s="162"/>
      <c r="E1" s="162"/>
      <c r="F1" s="162"/>
      <c r="G1" s="162"/>
      <c r="H1" s="162"/>
      <c r="I1" s="162"/>
      <c r="J1" s="162"/>
      <c r="K1" s="163"/>
    </row>
    <row r="2" spans="1:11" ht="12.75">
      <c r="A2" s="142" t="s">
        <v>0</v>
      </c>
      <c r="B2" s="143"/>
      <c r="C2" s="164" t="s">
        <v>91</v>
      </c>
      <c r="D2" s="164"/>
      <c r="E2" s="164"/>
      <c r="F2" s="164"/>
      <c r="G2" s="164"/>
      <c r="H2" s="1"/>
      <c r="I2" s="2" t="s">
        <v>1</v>
      </c>
      <c r="J2" s="165" t="s">
        <v>92</v>
      </c>
      <c r="K2" s="166"/>
    </row>
    <row r="3" spans="1:11" ht="13.5" thickBot="1">
      <c r="A3" s="142" t="s">
        <v>105</v>
      </c>
      <c r="B3" s="143"/>
      <c r="C3" s="143"/>
      <c r="D3" s="143"/>
      <c r="E3" s="143"/>
      <c r="F3" s="143"/>
      <c r="G3" s="107"/>
      <c r="H3" s="107"/>
      <c r="I3" s="107"/>
      <c r="J3" s="107"/>
      <c r="K3" s="108"/>
    </row>
    <row r="4" spans="1:11" ht="14.25" thickBot="1" thickTop="1">
      <c r="A4" s="4" t="s">
        <v>3</v>
      </c>
      <c r="B4" s="5"/>
      <c r="C4" s="5"/>
      <c r="D4" s="5"/>
      <c r="E4" s="5"/>
      <c r="F4" s="5"/>
      <c r="G4" s="5"/>
      <c r="H4" s="5"/>
      <c r="I4" s="5"/>
      <c r="J4" s="5"/>
      <c r="K4" s="6"/>
    </row>
    <row r="5" spans="1:11" ht="13.5" thickTop="1">
      <c r="A5" s="109" t="s">
        <v>5</v>
      </c>
      <c r="B5" s="110"/>
      <c r="C5" s="110"/>
      <c r="D5" s="64"/>
      <c r="E5" s="64"/>
      <c r="F5" s="64"/>
      <c r="G5" s="64"/>
      <c r="H5" s="64"/>
      <c r="I5" s="64"/>
      <c r="J5" s="64"/>
      <c r="K5" s="65"/>
    </row>
    <row r="6" spans="1:11" ht="12.75">
      <c r="A6" s="66"/>
      <c r="B6" s="3">
        <v>1000</v>
      </c>
      <c r="C6" s="64"/>
      <c r="D6" s="64"/>
      <c r="E6" s="64"/>
      <c r="F6" s="64"/>
      <c r="G6" s="64"/>
      <c r="H6" s="64"/>
      <c r="I6" s="64"/>
      <c r="J6" s="64"/>
      <c r="K6" s="65"/>
    </row>
    <row r="7" spans="1:11" ht="12.75">
      <c r="A7" s="159" t="s">
        <v>6</v>
      </c>
      <c r="B7" s="160"/>
      <c r="C7" s="160"/>
      <c r="D7" s="140" t="s">
        <v>7</v>
      </c>
      <c r="E7" s="140"/>
      <c r="F7" s="140"/>
      <c r="G7" s="7"/>
      <c r="H7" s="2"/>
      <c r="I7" s="140" t="s">
        <v>8</v>
      </c>
      <c r="J7" s="140"/>
      <c r="K7" s="144"/>
    </row>
    <row r="8" spans="1:11" ht="13.5" thickBot="1">
      <c r="A8" s="8"/>
      <c r="B8" s="7"/>
      <c r="C8" s="7"/>
      <c r="D8" s="140" t="s">
        <v>9</v>
      </c>
      <c r="E8" s="140"/>
      <c r="F8" s="140"/>
      <c r="G8" s="7"/>
      <c r="H8" s="2"/>
      <c r="I8" s="140" t="s">
        <v>10</v>
      </c>
      <c r="J8" s="145"/>
      <c r="K8" s="146"/>
    </row>
    <row r="9" spans="1:11" ht="14.25" thickBot="1" thickTop="1">
      <c r="A9" s="114" t="s">
        <v>33</v>
      </c>
      <c r="B9" s="115"/>
      <c r="C9" s="115"/>
      <c r="D9" s="115"/>
      <c r="E9" s="115"/>
      <c r="F9" s="115"/>
      <c r="G9" s="151" t="s">
        <v>27</v>
      </c>
      <c r="H9" s="151"/>
      <c r="I9" s="152"/>
      <c r="J9" s="153" t="s">
        <v>28</v>
      </c>
      <c r="K9" s="154"/>
    </row>
    <row r="10" spans="1:11" ht="14.25" thickBot="1" thickTop="1">
      <c r="A10" s="139" t="s">
        <v>97</v>
      </c>
      <c r="B10" s="140"/>
      <c r="C10" s="140"/>
      <c r="D10" s="140"/>
      <c r="E10" s="140"/>
      <c r="F10" s="140"/>
      <c r="G10" s="107">
        <v>8.5</v>
      </c>
      <c r="H10" s="107"/>
      <c r="I10" s="107"/>
      <c r="J10" s="155">
        <v>100</v>
      </c>
      <c r="K10" s="156"/>
    </row>
    <row r="11" spans="1:11" ht="14.25" thickBot="1" thickTop="1">
      <c r="A11" s="114" t="s">
        <v>79</v>
      </c>
      <c r="B11" s="115"/>
      <c r="C11" s="115"/>
      <c r="D11" s="115"/>
      <c r="E11" s="115"/>
      <c r="F11" s="10"/>
      <c r="G11" s="10"/>
      <c r="H11" s="5"/>
      <c r="I11" s="10"/>
      <c r="J11" s="10"/>
      <c r="K11" s="11"/>
    </row>
    <row r="12" spans="1:11" ht="22.5" customHeight="1" thickBot="1" thickTop="1">
      <c r="A12" s="136" t="s">
        <v>24</v>
      </c>
      <c r="B12" s="137"/>
      <c r="C12" s="137"/>
      <c r="D12" s="137"/>
      <c r="E12" s="137"/>
      <c r="F12" s="137"/>
      <c r="G12" s="137"/>
      <c r="H12" s="137"/>
      <c r="I12" s="137"/>
      <c r="J12" s="137"/>
      <c r="K12" s="138"/>
    </row>
    <row r="13" spans="1:11" ht="14.25" thickBot="1" thickTop="1">
      <c r="A13" s="66"/>
      <c r="B13" s="64"/>
      <c r="C13" s="64"/>
      <c r="D13" s="64"/>
      <c r="E13" s="64"/>
      <c r="F13" s="64"/>
      <c r="G13" s="64"/>
      <c r="H13" s="157" t="s">
        <v>23</v>
      </c>
      <c r="I13" s="158"/>
      <c r="J13" s="64"/>
      <c r="K13" s="65"/>
    </row>
    <row r="14" spans="1:11" ht="22.5" customHeight="1" thickBot="1">
      <c r="A14" s="142" t="s">
        <v>11</v>
      </c>
      <c r="B14" s="143"/>
      <c r="C14" s="143"/>
      <c r="D14" s="143"/>
      <c r="E14" s="14" t="s">
        <v>21</v>
      </c>
      <c r="F14" s="14" t="s">
        <v>22</v>
      </c>
      <c r="G14" s="14" t="s">
        <v>26</v>
      </c>
      <c r="H14" s="15" t="s">
        <v>30</v>
      </c>
      <c r="I14" s="15" t="s">
        <v>31</v>
      </c>
      <c r="J14" s="147" t="s">
        <v>34</v>
      </c>
      <c r="K14" s="148"/>
    </row>
    <row r="15" spans="1:11" ht="13.5" thickBot="1">
      <c r="A15" s="141" t="s">
        <v>12</v>
      </c>
      <c r="B15" s="104"/>
      <c r="C15" s="104"/>
      <c r="D15" s="64"/>
      <c r="E15" s="16">
        <f>+G15</f>
        <v>483457629</v>
      </c>
      <c r="F15" s="17" t="s">
        <v>25</v>
      </c>
      <c r="G15" s="16">
        <v>483457629</v>
      </c>
      <c r="H15" s="18">
        <f>+E15</f>
        <v>483457629</v>
      </c>
      <c r="I15" s="75">
        <f>+H15/H16</f>
        <v>1456.1976777108434</v>
      </c>
      <c r="J15" s="149">
        <v>60</v>
      </c>
      <c r="K15" s="150"/>
    </row>
    <row r="16" spans="1:11" ht="12.75">
      <c r="A16" s="135" t="s">
        <v>13</v>
      </c>
      <c r="B16" s="107"/>
      <c r="C16" s="107"/>
      <c r="D16" s="64"/>
      <c r="E16" s="19">
        <v>332000</v>
      </c>
      <c r="F16" s="20" t="s">
        <v>25</v>
      </c>
      <c r="G16" s="19">
        <v>332000</v>
      </c>
      <c r="H16" s="21">
        <v>332000</v>
      </c>
      <c r="I16" s="76"/>
      <c r="J16" s="129"/>
      <c r="K16" s="130"/>
    </row>
    <row r="17" spans="1:11" ht="12.75">
      <c r="A17" s="8"/>
      <c r="B17" s="7"/>
      <c r="C17" s="7"/>
      <c r="D17" s="7"/>
      <c r="E17" s="19"/>
      <c r="F17" s="20"/>
      <c r="G17" s="19"/>
      <c r="H17" s="21"/>
      <c r="I17" s="76"/>
      <c r="J17" s="129"/>
      <c r="K17" s="130"/>
    </row>
    <row r="18" spans="1:11" ht="12.75">
      <c r="A18" s="142" t="s">
        <v>14</v>
      </c>
      <c r="B18" s="143"/>
      <c r="C18" s="143"/>
      <c r="D18" s="143"/>
      <c r="E18" s="19"/>
      <c r="F18" s="20"/>
      <c r="G18" s="19"/>
      <c r="H18" s="21"/>
      <c r="I18" s="76"/>
      <c r="J18" s="129"/>
      <c r="K18" s="130"/>
    </row>
    <row r="19" spans="1:11" ht="13.5" thickBot="1">
      <c r="A19" s="141" t="s">
        <v>15</v>
      </c>
      <c r="B19" s="104"/>
      <c r="C19" s="104"/>
      <c r="D19" s="64"/>
      <c r="E19" s="22">
        <f>+G19</f>
        <v>669561078</v>
      </c>
      <c r="F19" s="20" t="s">
        <v>25</v>
      </c>
      <c r="G19" s="22">
        <v>669561078</v>
      </c>
      <c r="H19" s="23">
        <f>+E19</f>
        <v>669561078</v>
      </c>
      <c r="I19" s="76">
        <f>+H19/H20</f>
        <v>2.389691219313676</v>
      </c>
      <c r="J19" s="129">
        <v>40</v>
      </c>
      <c r="K19" s="130"/>
    </row>
    <row r="20" spans="1:11" ht="12.75">
      <c r="A20" s="135" t="s">
        <v>16</v>
      </c>
      <c r="B20" s="107"/>
      <c r="C20" s="107"/>
      <c r="D20" s="64"/>
      <c r="E20" s="22">
        <f>+G20</f>
        <v>280187278</v>
      </c>
      <c r="F20" s="20" t="s">
        <v>25</v>
      </c>
      <c r="G20" s="22">
        <v>280187278</v>
      </c>
      <c r="H20" s="23">
        <f>+E20</f>
        <v>280187278</v>
      </c>
      <c r="I20" s="77"/>
      <c r="J20" s="129"/>
      <c r="K20" s="130"/>
    </row>
    <row r="21" spans="1:11" ht="12.75">
      <c r="A21" s="8"/>
      <c r="B21" s="7"/>
      <c r="C21" s="7"/>
      <c r="D21" s="7"/>
      <c r="E21" s="19"/>
      <c r="F21" s="20"/>
      <c r="G21" s="19"/>
      <c r="H21" s="24"/>
      <c r="I21" s="77"/>
      <c r="J21" s="129"/>
      <c r="K21" s="130"/>
    </row>
    <row r="22" spans="1:11" ht="12.75">
      <c r="A22" s="142" t="s">
        <v>17</v>
      </c>
      <c r="B22" s="143"/>
      <c r="C22" s="143"/>
      <c r="D22" s="143"/>
      <c r="E22" s="25"/>
      <c r="F22" s="26"/>
      <c r="G22" s="19"/>
      <c r="H22" s="24"/>
      <c r="I22" s="77"/>
      <c r="J22" s="129"/>
      <c r="K22" s="130"/>
    </row>
    <row r="23" spans="1:11" ht="13.5" thickBot="1">
      <c r="A23" s="141" t="s">
        <v>18</v>
      </c>
      <c r="B23" s="104"/>
      <c r="C23" s="2" t="s">
        <v>19</v>
      </c>
      <c r="D23" s="64"/>
      <c r="E23" s="22">
        <f>+G23</f>
        <v>402307277</v>
      </c>
      <c r="F23" s="20" t="s">
        <v>25</v>
      </c>
      <c r="G23" s="22">
        <v>402307277</v>
      </c>
      <c r="H23" s="23">
        <f>+E23</f>
        <v>402307277</v>
      </c>
      <c r="I23" s="78">
        <f>+H23/H24</f>
        <v>0.45419193595167334</v>
      </c>
      <c r="J23" s="129">
        <v>60</v>
      </c>
      <c r="K23" s="130"/>
    </row>
    <row r="24" spans="1:11" ht="12.75">
      <c r="A24" s="135" t="s">
        <v>20</v>
      </c>
      <c r="B24" s="107"/>
      <c r="C24" s="7"/>
      <c r="D24" s="64"/>
      <c r="E24" s="22">
        <f>+G24</f>
        <v>885764905</v>
      </c>
      <c r="F24" s="20" t="s">
        <v>25</v>
      </c>
      <c r="G24" s="22">
        <v>885764905</v>
      </c>
      <c r="H24" s="23">
        <f>+E24</f>
        <v>885764905</v>
      </c>
      <c r="I24" s="24"/>
      <c r="J24" s="129"/>
      <c r="K24" s="130"/>
    </row>
    <row r="25" spans="1:11" ht="13.5" thickBot="1">
      <c r="A25" s="66"/>
      <c r="B25" s="64"/>
      <c r="C25" s="64"/>
      <c r="D25" s="64"/>
      <c r="E25" s="27"/>
      <c r="F25" s="27"/>
      <c r="G25" s="27"/>
      <c r="H25" s="27"/>
      <c r="I25" s="27"/>
      <c r="J25" s="131"/>
      <c r="K25" s="132"/>
    </row>
    <row r="26" spans="1:11" ht="13.5" thickBot="1">
      <c r="A26" s="66"/>
      <c r="B26" s="64"/>
      <c r="C26" s="64"/>
      <c r="D26" s="107" t="s">
        <v>32</v>
      </c>
      <c r="E26" s="107"/>
      <c r="F26" s="107"/>
      <c r="G26" s="107"/>
      <c r="H26" s="107"/>
      <c r="I26" s="64"/>
      <c r="J26" s="133">
        <f>SUM(J15:J23)</f>
        <v>160</v>
      </c>
      <c r="K26" s="134"/>
    </row>
    <row r="27" spans="1:11" ht="14.25" thickBot="1" thickTop="1">
      <c r="A27" s="114" t="s">
        <v>62</v>
      </c>
      <c r="B27" s="115"/>
      <c r="C27" s="117"/>
      <c r="D27" s="117"/>
      <c r="E27" s="117"/>
      <c r="F27" s="117"/>
      <c r="G27" s="117"/>
      <c r="H27" s="117"/>
      <c r="I27" s="117"/>
      <c r="J27" s="117"/>
      <c r="K27" s="118"/>
    </row>
    <row r="28" spans="1:11" ht="21" customHeight="1" thickBot="1" thickTop="1">
      <c r="A28" s="119" t="s">
        <v>35</v>
      </c>
      <c r="B28" s="121" t="s">
        <v>36</v>
      </c>
      <c r="C28" s="126" t="s">
        <v>41</v>
      </c>
      <c r="D28" s="127"/>
      <c r="E28" s="128"/>
      <c r="F28" s="123" t="s">
        <v>37</v>
      </c>
      <c r="G28" s="126" t="s">
        <v>38</v>
      </c>
      <c r="H28" s="127"/>
      <c r="I28" s="128"/>
      <c r="J28" s="124"/>
      <c r="K28" s="125"/>
    </row>
    <row r="29" spans="1:11" ht="13.5" thickBot="1">
      <c r="A29" s="120"/>
      <c r="B29" s="122"/>
      <c r="C29" s="44" t="s">
        <v>39</v>
      </c>
      <c r="D29" s="44" t="s">
        <v>40</v>
      </c>
      <c r="E29" s="44" t="s">
        <v>23</v>
      </c>
      <c r="F29" s="122"/>
      <c r="G29" s="44" t="s">
        <v>39</v>
      </c>
      <c r="H29" s="44" t="s">
        <v>40</v>
      </c>
      <c r="I29" s="57" t="s">
        <v>23</v>
      </c>
      <c r="J29" s="40"/>
      <c r="K29" s="67"/>
    </row>
    <row r="30" spans="1:11" ht="13.5" thickTop="1">
      <c r="A30" s="28">
        <v>1</v>
      </c>
      <c r="B30" s="29">
        <v>2003</v>
      </c>
      <c r="C30" s="30">
        <v>6060276000</v>
      </c>
      <c r="D30" s="30">
        <v>6060275548</v>
      </c>
      <c r="E30" s="45">
        <f>+C30</f>
        <v>6060276000</v>
      </c>
      <c r="F30" s="30">
        <v>332000</v>
      </c>
      <c r="G30" s="37">
        <f>+C30/F30</f>
        <v>18253.843373493975</v>
      </c>
      <c r="H30" s="37">
        <f>+D30/F30</f>
        <v>18253.842012048193</v>
      </c>
      <c r="I30" s="53">
        <f>+C30/F30</f>
        <v>18253.843373493975</v>
      </c>
      <c r="J30" s="41"/>
      <c r="K30" s="68"/>
    </row>
    <row r="31" spans="1:11" ht="12.75">
      <c r="A31" s="31">
        <v>2</v>
      </c>
      <c r="B31" s="32">
        <v>2002</v>
      </c>
      <c r="C31" s="33">
        <v>2560727000</v>
      </c>
      <c r="D31" s="33">
        <v>2560727464</v>
      </c>
      <c r="E31" s="46">
        <f>+C31</f>
        <v>2560727000</v>
      </c>
      <c r="F31" s="33">
        <v>309000</v>
      </c>
      <c r="G31" s="38">
        <f>+C31/F31</f>
        <v>8287.142394822007</v>
      </c>
      <c r="H31" s="38">
        <f>+D31/F31</f>
        <v>8287.14389644013</v>
      </c>
      <c r="I31" s="54">
        <f>+C31/F31</f>
        <v>8287.142394822007</v>
      </c>
      <c r="J31" s="41"/>
      <c r="K31" s="68"/>
    </row>
    <row r="32" spans="1:11" ht="12.75">
      <c r="A32" s="34">
        <v>3</v>
      </c>
      <c r="B32" s="35">
        <v>2001</v>
      </c>
      <c r="C32" s="36">
        <v>2338226000</v>
      </c>
      <c r="D32" s="36">
        <v>2355099000</v>
      </c>
      <c r="E32" s="47">
        <f>+C32</f>
        <v>2338226000</v>
      </c>
      <c r="F32" s="36">
        <v>286000</v>
      </c>
      <c r="G32" s="39">
        <f>+C32/F32</f>
        <v>8175.615384615385</v>
      </c>
      <c r="H32" s="39">
        <f>+D32/F32</f>
        <v>8234.611888111887</v>
      </c>
      <c r="I32" s="55">
        <f>+C32/F32</f>
        <v>8175.615384615385</v>
      </c>
      <c r="J32" s="41"/>
      <c r="K32" s="68"/>
    </row>
    <row r="33" spans="1:11" ht="12.75">
      <c r="A33" s="34">
        <v>4</v>
      </c>
      <c r="B33" s="35">
        <v>2000</v>
      </c>
      <c r="C33" s="36">
        <v>2858502000</v>
      </c>
      <c r="D33" s="36">
        <v>2874001484</v>
      </c>
      <c r="E33" s="47">
        <f>+C33</f>
        <v>2858502000</v>
      </c>
      <c r="F33" s="36">
        <v>260100</v>
      </c>
      <c r="G33" s="39">
        <f>+C33/F33</f>
        <v>10990.011534025374</v>
      </c>
      <c r="H33" s="39">
        <f>+D33/F33</f>
        <v>11049.602014609765</v>
      </c>
      <c r="I33" s="55">
        <f>+C33/F33</f>
        <v>10990.011534025374</v>
      </c>
      <c r="J33" s="41"/>
      <c r="K33" s="68"/>
    </row>
    <row r="34" spans="1:11" ht="13.5" thickBot="1">
      <c r="A34" s="34">
        <v>5</v>
      </c>
      <c r="B34" s="35">
        <v>1999</v>
      </c>
      <c r="C34" s="36">
        <v>3182062000</v>
      </c>
      <c r="D34" s="36">
        <v>3235539623</v>
      </c>
      <c r="E34" s="47">
        <f>+C34</f>
        <v>3182062000</v>
      </c>
      <c r="F34" s="36">
        <v>236460</v>
      </c>
      <c r="G34" s="39">
        <f>+C34/F34</f>
        <v>13457.083650511715</v>
      </c>
      <c r="H34" s="39">
        <f>+D34/F34</f>
        <v>13683.242929036624</v>
      </c>
      <c r="I34" s="56">
        <f>+C34/F34</f>
        <v>13457.083650511715</v>
      </c>
      <c r="J34" s="41"/>
      <c r="K34" s="68"/>
    </row>
    <row r="35" spans="1:11" ht="14.25" thickBot="1" thickTop="1">
      <c r="A35" s="114" t="s">
        <v>50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ht="13.5" thickTop="1">
      <c r="A36" s="48" t="s">
        <v>35</v>
      </c>
      <c r="B36" s="95" t="s">
        <v>42</v>
      </c>
      <c r="C36" s="95"/>
      <c r="D36" s="95" t="s">
        <v>43</v>
      </c>
      <c r="E36" s="95"/>
      <c r="F36" s="2"/>
      <c r="G36" s="2"/>
      <c r="H36" s="2"/>
      <c r="I36" s="2"/>
      <c r="J36" s="2"/>
      <c r="K36" s="49"/>
    </row>
    <row r="37" spans="1:11" ht="12.75">
      <c r="A37" s="31">
        <v>1</v>
      </c>
      <c r="B37" s="96">
        <v>2003</v>
      </c>
      <c r="C37" s="96"/>
      <c r="D37" s="97">
        <f>+I30</f>
        <v>18253.843373493975</v>
      </c>
      <c r="E37" s="98"/>
      <c r="F37" s="43"/>
      <c r="G37" s="63"/>
      <c r="H37" s="43"/>
      <c r="I37" s="43"/>
      <c r="J37" s="43"/>
      <c r="K37" s="50"/>
    </row>
    <row r="38" spans="1:11" ht="12.75">
      <c r="A38" s="31">
        <v>2</v>
      </c>
      <c r="B38" s="96">
        <v>1999</v>
      </c>
      <c r="C38" s="96"/>
      <c r="D38" s="97">
        <f>+I34</f>
        <v>13457.083650511715</v>
      </c>
      <c r="E38" s="98"/>
      <c r="F38" s="43"/>
      <c r="G38" s="43"/>
      <c r="H38" s="43"/>
      <c r="I38" s="43"/>
      <c r="J38" s="43"/>
      <c r="K38" s="50"/>
    </row>
    <row r="39" spans="1:11" ht="12.75">
      <c r="A39" s="111" t="s">
        <v>44</v>
      </c>
      <c r="B39" s="112"/>
      <c r="C39" s="112"/>
      <c r="D39" s="113">
        <f>SUM(D37:E38)</f>
        <v>31710.92702400569</v>
      </c>
      <c r="E39" s="112"/>
      <c r="F39" s="42"/>
      <c r="G39" s="42"/>
      <c r="H39" s="43"/>
      <c r="I39" s="42"/>
      <c r="J39" s="42"/>
      <c r="K39" s="52"/>
    </row>
    <row r="40" spans="1:11" ht="13.5" thickBot="1">
      <c r="A40" s="102" t="s">
        <v>45</v>
      </c>
      <c r="B40" s="103"/>
      <c r="C40" s="103"/>
      <c r="D40" s="103"/>
      <c r="E40" s="13" t="s">
        <v>46</v>
      </c>
      <c r="F40" s="89" t="s">
        <v>47</v>
      </c>
      <c r="G40" s="89"/>
      <c r="H40" s="89"/>
      <c r="I40" s="13" t="s">
        <v>48</v>
      </c>
      <c r="J40" s="58">
        <f>+D39/2</f>
        <v>15855.463512002845</v>
      </c>
      <c r="K40" s="59"/>
    </row>
    <row r="41" spans="1:11" ht="13.5" thickBot="1">
      <c r="A41" s="90" t="s">
        <v>49</v>
      </c>
      <c r="B41" s="81"/>
      <c r="C41" s="81"/>
      <c r="D41" s="81"/>
      <c r="E41" s="81"/>
      <c r="F41" s="81"/>
      <c r="G41" s="81"/>
      <c r="H41" s="81"/>
      <c r="I41" s="81"/>
      <c r="J41" s="81"/>
      <c r="K41" s="80"/>
    </row>
    <row r="42" spans="1:11" ht="12.75">
      <c r="A42" s="66"/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2.75">
      <c r="A43" s="12" t="s">
        <v>51</v>
      </c>
      <c r="B43" s="106">
        <f>+J40</f>
        <v>15855.463512002845</v>
      </c>
      <c r="C43" s="106"/>
      <c r="D43" s="107" t="s">
        <v>106</v>
      </c>
      <c r="E43" s="107"/>
      <c r="F43" s="107" t="s">
        <v>53</v>
      </c>
      <c r="G43" s="107"/>
      <c r="H43" s="107"/>
      <c r="I43" s="107"/>
      <c r="J43" s="107"/>
      <c r="K43" s="108"/>
    </row>
    <row r="44" spans="1:11" ht="12.75">
      <c r="A44" s="8"/>
      <c r="B44" s="74"/>
      <c r="C44" s="74"/>
      <c r="D44" s="7"/>
      <c r="E44" s="7"/>
      <c r="F44" s="7"/>
      <c r="G44" s="7"/>
      <c r="H44" s="2"/>
      <c r="I44" s="7"/>
      <c r="J44" s="7"/>
      <c r="K44" s="51"/>
    </row>
    <row r="45" spans="1:11" ht="12.75">
      <c r="A45" s="12" t="str">
        <f>+A43</f>
        <v>K = </v>
      </c>
      <c r="B45" s="106">
        <f>+B43</f>
        <v>15855.463512002845</v>
      </c>
      <c r="C45" s="106"/>
      <c r="D45" s="3" t="s">
        <v>54</v>
      </c>
      <c r="E45" s="2">
        <f>1+(100+160)/1000</f>
        <v>1.26</v>
      </c>
      <c r="F45" s="60" t="s">
        <v>48</v>
      </c>
      <c r="G45" s="69">
        <f>+B45*E45</f>
        <v>19977.884025123585</v>
      </c>
      <c r="H45" s="2"/>
      <c r="I45" s="2"/>
      <c r="J45" s="2" t="s">
        <v>64</v>
      </c>
      <c r="K45" s="70">
        <v>27837</v>
      </c>
    </row>
    <row r="46" spans="1:11" ht="13.5" thickBot="1">
      <c r="A46" s="61"/>
      <c r="B46" s="62"/>
      <c r="C46" s="62"/>
      <c r="D46" s="62"/>
      <c r="E46" s="62"/>
      <c r="F46" s="104" t="s">
        <v>55</v>
      </c>
      <c r="G46" s="104"/>
      <c r="H46" s="104"/>
      <c r="I46" s="62" t="s">
        <v>56</v>
      </c>
      <c r="J46" s="104" t="s">
        <v>55</v>
      </c>
      <c r="K46" s="105"/>
    </row>
    <row r="47" spans="1:11" ht="23.25" customHeight="1" thickBot="1">
      <c r="A47" s="99" t="s">
        <v>57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ht="13.5" thickTop="1"/>
  </sheetData>
  <mergeCells count="70">
    <mergeCell ref="A1:K1"/>
    <mergeCell ref="A2:B2"/>
    <mergeCell ref="C2:G2"/>
    <mergeCell ref="J2:K2"/>
    <mergeCell ref="A3:F3"/>
    <mergeCell ref="G3:K3"/>
    <mergeCell ref="A5:C5"/>
    <mergeCell ref="A7:C7"/>
    <mergeCell ref="D7:F7"/>
    <mergeCell ref="I7:K7"/>
    <mergeCell ref="D8:F8"/>
    <mergeCell ref="I8:K8"/>
    <mergeCell ref="A9:F9"/>
    <mergeCell ref="G9:I9"/>
    <mergeCell ref="J9:K9"/>
    <mergeCell ref="A10:F10"/>
    <mergeCell ref="G10:I10"/>
    <mergeCell ref="J10:K10"/>
    <mergeCell ref="A11:E11"/>
    <mergeCell ref="A12:K12"/>
    <mergeCell ref="H13:I13"/>
    <mergeCell ref="A14:D14"/>
    <mergeCell ref="J14:K14"/>
    <mergeCell ref="A15:C15"/>
    <mergeCell ref="J15:K15"/>
    <mergeCell ref="A16:C16"/>
    <mergeCell ref="J16:K16"/>
    <mergeCell ref="J17:K17"/>
    <mergeCell ref="A18:D18"/>
    <mergeCell ref="J18:K18"/>
    <mergeCell ref="A19:C19"/>
    <mergeCell ref="J19:K19"/>
    <mergeCell ref="A20:C20"/>
    <mergeCell ref="J20:K20"/>
    <mergeCell ref="J21:K21"/>
    <mergeCell ref="A22:D22"/>
    <mergeCell ref="J22:K22"/>
    <mergeCell ref="A23:B23"/>
    <mergeCell ref="J23:K23"/>
    <mergeCell ref="A24:B24"/>
    <mergeCell ref="J24:K24"/>
    <mergeCell ref="J25:K25"/>
    <mergeCell ref="D26:H26"/>
    <mergeCell ref="J26:K26"/>
    <mergeCell ref="A27:K27"/>
    <mergeCell ref="G28:I28"/>
    <mergeCell ref="J28:K28"/>
    <mergeCell ref="A35:K35"/>
    <mergeCell ref="B36:C36"/>
    <mergeCell ref="D36:E36"/>
    <mergeCell ref="A28:A29"/>
    <mergeCell ref="B28:B29"/>
    <mergeCell ref="C28:E28"/>
    <mergeCell ref="F28:F29"/>
    <mergeCell ref="B37:C37"/>
    <mergeCell ref="D37:E37"/>
    <mergeCell ref="B38:C38"/>
    <mergeCell ref="D38:E38"/>
    <mergeCell ref="A39:C39"/>
    <mergeCell ref="D39:E39"/>
    <mergeCell ref="A40:D40"/>
    <mergeCell ref="F40:H40"/>
    <mergeCell ref="A41:K41"/>
    <mergeCell ref="B43:C43"/>
    <mergeCell ref="D43:E43"/>
    <mergeCell ref="F43:K43"/>
    <mergeCell ref="B45:C45"/>
    <mergeCell ref="F46:H46"/>
    <mergeCell ref="J46:K46"/>
    <mergeCell ref="A47:K47"/>
  </mergeCell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CCONTRALORIA</dc:creator>
  <cp:keywords/>
  <dc:description/>
  <cp:lastModifiedBy>ldueñas</cp:lastModifiedBy>
  <cp:lastPrinted>2005-06-29T22:21:56Z</cp:lastPrinted>
  <dcterms:created xsi:type="dcterms:W3CDTF">2005-02-09T15:46:52Z</dcterms:created>
  <dcterms:modified xsi:type="dcterms:W3CDTF">2005-06-29T22:21:58Z</dcterms:modified>
  <cp:category/>
  <cp:version/>
  <cp:contentType/>
  <cp:contentStatus/>
</cp:coreProperties>
</file>